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chsvv.sharepoint.com/sites/BereichFinanzundRegulierung/Freigegebene Dokumente/09 Wirtschaft/Daten/Zahlen u Fakten inkl SVV website/2021/"/>
    </mc:Choice>
  </mc:AlternateContent>
  <xr:revisionPtr revIDLastSave="68" documentId="8_{C226BB0E-FAD7-43D5-AD5F-6A133EA8BD89}" xr6:coauthVersionLast="47" xr6:coauthVersionMax="47" xr10:uidLastSave="{2EC3FBCB-F0E6-444E-AF1C-9F10808A5124}"/>
  <bookViews>
    <workbookView xWindow="-120" yWindow="-120" windowWidth="29040" windowHeight="15840" tabRatio="880" xr2:uid="{00000000-000D-0000-FFFF-FFFF00000000}"/>
  </bookViews>
  <sheets>
    <sheet name="Übersicht" sheetId="6" r:id="rId1"/>
    <sheet name="Unfall Total" sheetId="2" r:id="rId2"/>
    <sheet name="Einzelunfall" sheetId="3" r:id="rId3"/>
    <sheet name="Oblig. Berufs- und Nichtberuf." sheetId="4" r:id="rId4"/>
    <sheet name="Freiwillige UVG-Vers." sheetId="5" r:id="rId5"/>
    <sheet name="UVG-Zusatzversicherung" sheetId="7" r:id="rId6"/>
    <sheet name="Motorfahrzeuginsassen-Unfallver" sheetId="8" r:id="rId7"/>
    <sheet name="Übrige Kollektivunfallver"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9" l="1"/>
  <c r="D21" i="9"/>
  <c r="D22" i="9"/>
  <c r="D23" i="9"/>
  <c r="C24" i="9"/>
  <c r="D7" i="9" s="1"/>
  <c r="D7" i="8"/>
  <c r="D8" i="8"/>
  <c r="D9" i="8"/>
  <c r="D10" i="8"/>
  <c r="D11" i="8"/>
  <c r="D12" i="8"/>
  <c r="D13" i="8"/>
  <c r="D14" i="8"/>
  <c r="D15" i="8"/>
  <c r="D16" i="8"/>
  <c r="D17" i="8"/>
  <c r="D18" i="8"/>
  <c r="D6" i="8"/>
  <c r="C19" i="8"/>
  <c r="D7" i="7"/>
  <c r="D8" i="7"/>
  <c r="D9" i="7"/>
  <c r="D10" i="7"/>
  <c r="D11" i="7"/>
  <c r="D12" i="7"/>
  <c r="D13" i="7"/>
  <c r="D14" i="7"/>
  <c r="D15" i="7"/>
  <c r="D16" i="7"/>
  <c r="D17" i="7"/>
  <c r="D18" i="7"/>
  <c r="D19" i="7"/>
  <c r="D20" i="7"/>
  <c r="D21" i="7"/>
  <c r="D22" i="7"/>
  <c r="D23" i="7"/>
  <c r="D24" i="7"/>
  <c r="D6" i="7"/>
  <c r="C25" i="7"/>
  <c r="C22" i="5"/>
  <c r="D7" i="5" s="1"/>
  <c r="D7" i="4"/>
  <c r="D8" i="4"/>
  <c r="D9" i="4"/>
  <c r="D10" i="4"/>
  <c r="D11" i="4"/>
  <c r="D12" i="4"/>
  <c r="D13" i="4"/>
  <c r="D14" i="4"/>
  <c r="D15" i="4"/>
  <c r="D16" i="4"/>
  <c r="D17" i="4"/>
  <c r="D18" i="4"/>
  <c r="D19" i="4"/>
  <c r="D20" i="4"/>
  <c r="D21" i="4"/>
  <c r="D22" i="4"/>
  <c r="D23" i="4"/>
  <c r="D24" i="4"/>
  <c r="D25" i="4"/>
  <c r="D6" i="4"/>
  <c r="C26" i="4"/>
  <c r="C37" i="3"/>
  <c r="D6" i="3" s="1"/>
  <c r="C49" i="2"/>
  <c r="D45" i="2"/>
  <c r="D22" i="2"/>
  <c r="D23" i="2"/>
  <c r="D25" i="2"/>
  <c r="D39" i="2"/>
  <c r="D41" i="2"/>
  <c r="D46" i="2"/>
  <c r="C47" i="2"/>
  <c r="D8" i="2" s="1"/>
  <c r="H18" i="7"/>
  <c r="H6" i="7"/>
  <c r="G23" i="9"/>
  <c r="G20" i="8"/>
  <c r="H7" i="8" s="1"/>
  <c r="G26" i="7"/>
  <c r="G23" i="5"/>
  <c r="H13" i="5" s="1"/>
  <c r="G28" i="4"/>
  <c r="H7" i="4" s="1"/>
  <c r="G37" i="3"/>
  <c r="H36" i="3" s="1"/>
  <c r="K30" i="3"/>
  <c r="G46" i="2"/>
  <c r="H41" i="2" s="1"/>
  <c r="G48" i="2"/>
  <c r="K47" i="2"/>
  <c r="D20" i="9" l="1"/>
  <c r="D19" i="9"/>
  <c r="D14" i="9"/>
  <c r="D12" i="9"/>
  <c r="D6" i="9"/>
  <c r="D11" i="9"/>
  <c r="D18" i="9"/>
  <c r="D10" i="9"/>
  <c r="D17" i="9"/>
  <c r="D9" i="9"/>
  <c r="D16" i="9"/>
  <c r="D8" i="9"/>
  <c r="D15" i="9"/>
  <c r="H6" i="9"/>
  <c r="H15" i="9"/>
  <c r="H7" i="9"/>
  <c r="H22" i="9"/>
  <c r="H14" i="9"/>
  <c r="H17" i="9"/>
  <c r="H9" i="9"/>
  <c r="H16" i="9"/>
  <c r="H13" i="9"/>
  <c r="H12" i="9"/>
  <c r="H19" i="9"/>
  <c r="H11" i="9"/>
  <c r="H8" i="9"/>
  <c r="H21" i="9"/>
  <c r="H20" i="9"/>
  <c r="H18" i="9"/>
  <c r="H10" i="9"/>
  <c r="H18" i="8"/>
  <c r="H6" i="8"/>
  <c r="H10" i="7"/>
  <c r="H24" i="7"/>
  <c r="H16" i="7"/>
  <c r="H8" i="7"/>
  <c r="H23" i="7"/>
  <c r="H15" i="7"/>
  <c r="H7" i="7"/>
  <c r="H25" i="7"/>
  <c r="H17" i="7"/>
  <c r="H9" i="7"/>
  <c r="H22" i="7"/>
  <c r="H14" i="7"/>
  <c r="H21" i="7"/>
  <c r="H13" i="7"/>
  <c r="H20" i="7"/>
  <c r="H12" i="7"/>
  <c r="H19" i="7"/>
  <c r="H11" i="7"/>
  <c r="D21" i="5"/>
  <c r="D20" i="5"/>
  <c r="D14" i="5"/>
  <c r="D13" i="5"/>
  <c r="D12" i="5"/>
  <c r="D19" i="5"/>
  <c r="D11" i="5"/>
  <c r="D18" i="5"/>
  <c r="D10" i="5"/>
  <c r="D17" i="5"/>
  <c r="D9" i="5"/>
  <c r="D16" i="5"/>
  <c r="D8" i="5"/>
  <c r="D6" i="5"/>
  <c r="D15" i="5"/>
  <c r="H6" i="5"/>
  <c r="H26" i="4"/>
  <c r="H6" i="4"/>
  <c r="D30" i="3"/>
  <c r="D7" i="3"/>
  <c r="D15" i="3"/>
  <c r="D23" i="3"/>
  <c r="D31" i="3"/>
  <c r="D22" i="3"/>
  <c r="D8" i="3"/>
  <c r="D16" i="3"/>
  <c r="D24" i="3"/>
  <c r="D32" i="3"/>
  <c r="D9" i="3"/>
  <c r="D17" i="3"/>
  <c r="D25" i="3"/>
  <c r="D33" i="3"/>
  <c r="D10" i="3"/>
  <c r="D18" i="3"/>
  <c r="D26" i="3"/>
  <c r="D34" i="3"/>
  <c r="D14" i="3"/>
  <c r="D11" i="3"/>
  <c r="D19" i="3"/>
  <c r="D27" i="3"/>
  <c r="D35" i="3"/>
  <c r="D12" i="3"/>
  <c r="D20" i="3"/>
  <c r="D28" i="3"/>
  <c r="D36" i="3"/>
  <c r="D13" i="3"/>
  <c r="D21" i="3"/>
  <c r="D29" i="3"/>
  <c r="H6" i="3"/>
  <c r="H27" i="3"/>
  <c r="H28" i="3"/>
  <c r="H29" i="3"/>
  <c r="H34" i="3"/>
  <c r="H30" i="3"/>
  <c r="H31" i="3"/>
  <c r="H32" i="3"/>
  <c r="H33" i="3"/>
  <c r="D38" i="2"/>
  <c r="D17" i="2"/>
  <c r="D37" i="2"/>
  <c r="D15" i="2"/>
  <c r="D33" i="2"/>
  <c r="D14" i="2"/>
  <c r="D31" i="2"/>
  <c r="D9" i="2"/>
  <c r="D6" i="2"/>
  <c r="D30" i="2"/>
  <c r="D7" i="2"/>
  <c r="D29" i="2"/>
  <c r="D21" i="2"/>
  <c r="D13" i="2"/>
  <c r="D44" i="2"/>
  <c r="D36" i="2"/>
  <c r="D28" i="2"/>
  <c r="D20" i="2"/>
  <c r="D12" i="2"/>
  <c r="D43" i="2"/>
  <c r="D35" i="2"/>
  <c r="D27" i="2"/>
  <c r="D19" i="2"/>
  <c r="D11" i="2"/>
  <c r="D42" i="2"/>
  <c r="D34" i="2"/>
  <c r="D26" i="2"/>
  <c r="D18" i="2"/>
  <c r="D10" i="2"/>
  <c r="D40" i="2"/>
  <c r="D32" i="2"/>
  <c r="D24" i="2"/>
  <c r="D16" i="2"/>
  <c r="H43" i="2"/>
  <c r="H6" i="2"/>
  <c r="H42" i="2"/>
  <c r="H44" i="2"/>
  <c r="H17" i="8"/>
  <c r="H14" i="8"/>
  <c r="H13" i="8"/>
  <c r="H12" i="8"/>
  <c r="H11" i="8"/>
  <c r="H16" i="8"/>
  <c r="H10" i="8"/>
  <c r="H19" i="8"/>
  <c r="H9" i="8"/>
  <c r="H8" i="8"/>
  <c r="H15" i="8"/>
  <c r="H18" i="5"/>
  <c r="H19" i="5"/>
  <c r="H12" i="5"/>
  <c r="H11" i="5"/>
  <c r="H20" i="5"/>
  <c r="H10" i="5"/>
  <c r="H17" i="5"/>
  <c r="H9" i="5"/>
  <c r="H16" i="5"/>
  <c r="H8" i="5"/>
  <c r="H15" i="5"/>
  <c r="H7" i="5"/>
  <c r="H22" i="5"/>
  <c r="H14" i="5"/>
  <c r="H21" i="5"/>
  <c r="H11" i="4"/>
  <c r="H22" i="4"/>
  <c r="H21" i="4"/>
  <c r="H10" i="4"/>
  <c r="H18" i="4"/>
  <c r="H25" i="4"/>
  <c r="H17" i="4"/>
  <c r="H9" i="4"/>
  <c r="H13" i="4"/>
  <c r="H20" i="4"/>
  <c r="H12" i="4"/>
  <c r="H19" i="4"/>
  <c r="H27" i="4"/>
  <c r="H24" i="4"/>
  <c r="H16" i="4"/>
  <c r="H8" i="4"/>
  <c r="H14" i="4"/>
  <c r="H23" i="4"/>
  <c r="H15" i="4"/>
  <c r="H9" i="3"/>
  <c r="H35" i="3"/>
  <c r="H11" i="3"/>
  <c r="H18" i="3"/>
  <c r="H10" i="3"/>
  <c r="H19" i="3"/>
  <c r="H20" i="3"/>
  <c r="H12" i="3"/>
  <c r="H22" i="3"/>
  <c r="H25" i="3"/>
  <c r="H14" i="3"/>
  <c r="H23" i="3"/>
  <c r="H15" i="3"/>
  <c r="H24" i="3"/>
  <c r="H7" i="3"/>
  <c r="H16" i="3"/>
  <c r="H8" i="3"/>
  <c r="H17" i="3"/>
  <c r="H26" i="3"/>
  <c r="H13" i="3"/>
  <c r="H21" i="3"/>
  <c r="H21" i="2"/>
  <c r="H36" i="2"/>
  <c r="H45" i="2"/>
  <c r="H11" i="2"/>
  <c r="H38" i="2"/>
  <c r="H22" i="2"/>
  <c r="H37" i="2"/>
  <c r="H13" i="2"/>
  <c r="H20" i="2"/>
  <c r="H35" i="2"/>
  <c r="H10" i="2"/>
  <c r="H33" i="2"/>
  <c r="H25" i="2"/>
  <c r="H17" i="2"/>
  <c r="H9" i="2"/>
  <c r="H12" i="2"/>
  <c r="H19" i="2"/>
  <c r="H34" i="2"/>
  <c r="H18" i="2"/>
  <c r="H40" i="2"/>
  <c r="H32" i="2"/>
  <c r="H24" i="2"/>
  <c r="H16" i="2"/>
  <c r="H8" i="2"/>
  <c r="H30" i="2"/>
  <c r="H29" i="2"/>
  <c r="H28" i="2"/>
  <c r="H27" i="2"/>
  <c r="H26" i="2"/>
  <c r="H39" i="2"/>
  <c r="H31" i="2"/>
  <c r="H23" i="2"/>
  <c r="H15" i="2"/>
  <c r="H7" i="2"/>
  <c r="H14" i="2"/>
  <c r="K21" i="9"/>
  <c r="L17" i="9" s="1"/>
  <c r="K19" i="8"/>
  <c r="L18" i="8" s="1"/>
  <c r="K27" i="7"/>
  <c r="L8" i="7" s="1"/>
  <c r="K24" i="5"/>
  <c r="L12" i="5" s="1"/>
  <c r="K33" i="4"/>
  <c r="K45" i="2"/>
  <c r="L10" i="2" s="1"/>
  <c r="L29" i="3"/>
  <c r="L28" i="3"/>
  <c r="L27" i="3"/>
  <c r="L26" i="3"/>
  <c r="L25" i="3"/>
  <c r="L24" i="3"/>
  <c r="L23" i="3"/>
  <c r="L22" i="3"/>
  <c r="L21" i="3"/>
  <c r="L20" i="3"/>
  <c r="L19" i="3"/>
  <c r="L18" i="3"/>
  <c r="L17" i="3"/>
  <c r="L16" i="3"/>
  <c r="L15" i="3"/>
  <c r="L14" i="3"/>
  <c r="L13" i="3"/>
  <c r="L12" i="3"/>
  <c r="L11" i="3"/>
  <c r="L10" i="3"/>
  <c r="L9" i="3"/>
  <c r="L8" i="3"/>
  <c r="L6" i="3"/>
  <c r="L7" i="3"/>
  <c r="L12" i="7" l="1"/>
  <c r="L16" i="7"/>
  <c r="L6" i="9"/>
  <c r="L7" i="9"/>
  <c r="L9" i="9"/>
  <c r="L14" i="9"/>
  <c r="L15" i="9"/>
  <c r="L16" i="9"/>
  <c r="L10" i="9"/>
  <c r="L18" i="9"/>
  <c r="L11" i="9"/>
  <c r="L19" i="9"/>
  <c r="L12" i="9"/>
  <c r="L20" i="9"/>
  <c r="L13" i="9"/>
  <c r="L8" i="9"/>
  <c r="L10" i="8"/>
  <c r="L17" i="8"/>
  <c r="L12" i="8"/>
  <c r="L13" i="8"/>
  <c r="L6" i="8"/>
  <c r="L14" i="8"/>
  <c r="L7" i="8"/>
  <c r="L15" i="8"/>
  <c r="L8" i="8"/>
  <c r="L16" i="8"/>
  <c r="L11" i="8"/>
  <c r="L9" i="8"/>
  <c r="L24" i="7"/>
  <c r="L9" i="7"/>
  <c r="L25" i="7"/>
  <c r="L10" i="7"/>
  <c r="L18" i="7"/>
  <c r="L26" i="7"/>
  <c r="L17" i="7"/>
  <c r="L11" i="7"/>
  <c r="L19" i="7"/>
  <c r="L20" i="7"/>
  <c r="L13" i="7"/>
  <c r="L21" i="7"/>
  <c r="L6" i="7"/>
  <c r="L14" i="7"/>
  <c r="L22" i="7"/>
  <c r="L7" i="7"/>
  <c r="L15" i="7"/>
  <c r="L23" i="7"/>
  <c r="L19" i="5"/>
  <c r="L20" i="5"/>
  <c r="L13" i="5"/>
  <c r="L21" i="5"/>
  <c r="L6" i="5"/>
  <c r="L14" i="5"/>
  <c r="L22" i="5"/>
  <c r="L7" i="5"/>
  <c r="L15" i="5"/>
  <c r="L23" i="5"/>
  <c r="L8" i="5"/>
  <c r="L16" i="5"/>
  <c r="L9" i="5"/>
  <c r="L17" i="5"/>
  <c r="L18" i="5"/>
  <c r="L10" i="5"/>
  <c r="L11" i="5"/>
  <c r="L27" i="4"/>
  <c r="L13" i="4"/>
  <c r="L21" i="4"/>
  <c r="L29" i="4"/>
  <c r="L20" i="4"/>
  <c r="L6" i="4"/>
  <c r="L14" i="4"/>
  <c r="L22" i="4"/>
  <c r="L30" i="4"/>
  <c r="L28" i="4"/>
  <c r="L7" i="4"/>
  <c r="L15" i="4"/>
  <c r="L23" i="4"/>
  <c r="L31" i="4"/>
  <c r="L8" i="4"/>
  <c r="L16" i="4"/>
  <c r="L24" i="4"/>
  <c r="L32" i="4"/>
  <c r="L9" i="4"/>
  <c r="L17" i="4"/>
  <c r="L25" i="4"/>
  <c r="L12" i="4"/>
  <c r="L10" i="4"/>
  <c r="L18" i="4"/>
  <c r="L26" i="4"/>
  <c r="L11" i="4"/>
  <c r="L19" i="4"/>
  <c r="L34" i="2"/>
  <c r="L37" i="2"/>
  <c r="L42" i="2"/>
  <c r="L43" i="2"/>
  <c r="L41" i="2"/>
  <c r="L18" i="2"/>
  <c r="L44" i="2"/>
  <c r="L26" i="2"/>
  <c r="L35" i="2"/>
  <c r="L20" i="2"/>
  <c r="L29" i="2"/>
  <c r="L6" i="2"/>
  <c r="L14" i="2"/>
  <c r="L22" i="2"/>
  <c r="L30" i="2"/>
  <c r="L38" i="2"/>
  <c r="L19" i="2"/>
  <c r="L12" i="2"/>
  <c r="L36" i="2"/>
  <c r="L13" i="2"/>
  <c r="L7" i="2"/>
  <c r="L15" i="2"/>
  <c r="L23" i="2"/>
  <c r="L31" i="2"/>
  <c r="L39" i="2"/>
  <c r="L11" i="2"/>
  <c r="L27" i="2"/>
  <c r="L28" i="2"/>
  <c r="L21" i="2"/>
  <c r="L8" i="2"/>
  <c r="L16" i="2"/>
  <c r="L24" i="2"/>
  <c r="L32" i="2"/>
  <c r="L40" i="2"/>
  <c r="L9" i="2"/>
  <c r="L17" i="2"/>
  <c r="L25" i="2"/>
  <c r="L33" i="2"/>
  <c r="O20" i="8" l="1"/>
  <c r="O39" i="3"/>
  <c r="P21" i="3" s="1"/>
  <c r="O47" i="2"/>
  <c r="P33" i="3" l="1"/>
  <c r="P32" i="3"/>
  <c r="P36" i="3"/>
  <c r="P22" i="3"/>
  <c r="P8" i="3"/>
  <c r="P7" i="8"/>
  <c r="P19" i="8"/>
  <c r="P6" i="8"/>
  <c r="P6" i="2"/>
  <c r="P44" i="2"/>
  <c r="P10" i="3"/>
  <c r="P14" i="3"/>
  <c r="P38" i="3"/>
  <c r="P25" i="3"/>
  <c r="P13" i="3"/>
  <c r="P20" i="3"/>
  <c r="P30" i="3"/>
  <c r="P17" i="3"/>
  <c r="P29" i="3"/>
  <c r="P16" i="3"/>
  <c r="P28" i="3"/>
  <c r="P37" i="3"/>
  <c r="P24" i="3"/>
  <c r="P9" i="3"/>
  <c r="P14" i="8"/>
  <c r="P15" i="8"/>
  <c r="P31" i="3"/>
  <c r="P23" i="3"/>
  <c r="P15" i="3"/>
  <c r="P7" i="3"/>
  <c r="P13" i="8"/>
  <c r="P12" i="8"/>
  <c r="P11" i="8"/>
  <c r="P10" i="8"/>
  <c r="P9" i="8"/>
  <c r="P12" i="3"/>
  <c r="P18" i="8"/>
  <c r="P35" i="3"/>
  <c r="P27" i="3"/>
  <c r="P19" i="3"/>
  <c r="P11" i="3"/>
  <c r="P17" i="8"/>
  <c r="P34" i="3"/>
  <c r="P26" i="3"/>
  <c r="P18" i="3"/>
  <c r="P16" i="8"/>
  <c r="P8" i="8"/>
  <c r="P46" i="2"/>
  <c r="P45" i="2"/>
  <c r="O23" i="9"/>
  <c r="O28" i="7"/>
  <c r="P17" i="9" l="1"/>
  <c r="P9" i="9"/>
  <c r="P8" i="9"/>
  <c r="P16" i="9"/>
  <c r="P22" i="9"/>
  <c r="P14" i="9"/>
  <c r="P6" i="9"/>
  <c r="P21" i="9"/>
  <c r="P13" i="9"/>
  <c r="P20" i="9"/>
  <c r="P12" i="9"/>
  <c r="P10" i="9"/>
  <c r="P15" i="9"/>
  <c r="P7" i="9"/>
  <c r="P19" i="9"/>
  <c r="P11" i="9"/>
  <c r="P18" i="9"/>
  <c r="P25" i="7"/>
  <c r="P21" i="7"/>
  <c r="P17" i="7"/>
  <c r="P13" i="7"/>
  <c r="P9" i="7"/>
  <c r="P14" i="7"/>
  <c r="P24" i="7"/>
  <c r="P20" i="7"/>
  <c r="P16" i="7"/>
  <c r="P12" i="7"/>
  <c r="P8" i="7"/>
  <c r="P10" i="7"/>
  <c r="P27" i="7"/>
  <c r="P23" i="7"/>
  <c r="P19" i="7"/>
  <c r="P15" i="7"/>
  <c r="P11" i="7"/>
  <c r="P7" i="7"/>
  <c r="P26" i="7"/>
  <c r="P22" i="7"/>
  <c r="P18" i="7"/>
  <c r="P6" i="7"/>
  <c r="O24" i="5"/>
  <c r="O27" i="4"/>
  <c r="P6" i="3"/>
  <c r="P9" i="2"/>
  <c r="P8" i="5" l="1"/>
  <c r="P12" i="5"/>
  <c r="P16" i="5"/>
  <c r="P20" i="5"/>
  <c r="P13" i="5"/>
  <c r="P21" i="5"/>
  <c r="P23" i="5"/>
  <c r="P9" i="5"/>
  <c r="P17" i="5"/>
  <c r="P19" i="5"/>
  <c r="P10" i="5"/>
  <c r="P14" i="5"/>
  <c r="P18" i="5"/>
  <c r="P22" i="5"/>
  <c r="P7" i="5"/>
  <c r="P11" i="5"/>
  <c r="P15" i="5"/>
  <c r="P7" i="4"/>
  <c r="P11" i="4"/>
  <c r="P15" i="4"/>
  <c r="P19" i="4"/>
  <c r="P23" i="4"/>
  <c r="P12" i="4"/>
  <c r="P14" i="4"/>
  <c r="P26" i="4"/>
  <c r="P8" i="4"/>
  <c r="P16" i="4"/>
  <c r="P20" i="4"/>
  <c r="P24" i="4"/>
  <c r="P18" i="4"/>
  <c r="P9" i="4"/>
  <c r="P13" i="4"/>
  <c r="P17" i="4"/>
  <c r="P21" i="4"/>
  <c r="P25" i="4"/>
  <c r="P10" i="4"/>
  <c r="P22" i="4"/>
  <c r="P6" i="5"/>
  <c r="P6" i="4"/>
  <c r="P16" i="2"/>
  <c r="P40" i="2"/>
  <c r="P39" i="2"/>
  <c r="P32" i="2"/>
  <c r="P31" i="2"/>
  <c r="P24" i="2"/>
  <c r="P8" i="2"/>
  <c r="P38" i="2"/>
  <c r="P30" i="2"/>
  <c r="P14" i="2"/>
  <c r="P23" i="2"/>
  <c r="P15" i="2"/>
  <c r="P7" i="2"/>
  <c r="P22" i="2"/>
  <c r="P37" i="2"/>
  <c r="P29" i="2"/>
  <c r="P21" i="2"/>
  <c r="P13" i="2"/>
  <c r="P36" i="2"/>
  <c r="P28" i="2"/>
  <c r="P20" i="2"/>
  <c r="P12" i="2"/>
  <c r="P43" i="2"/>
  <c r="P35" i="2"/>
  <c r="P27" i="2"/>
  <c r="P19" i="2"/>
  <c r="P11" i="2"/>
  <c r="P42" i="2"/>
  <c r="P34" i="2"/>
  <c r="P26" i="2"/>
  <c r="P18" i="2"/>
  <c r="P10" i="2"/>
  <c r="P41" i="2"/>
  <c r="P33" i="2"/>
  <c r="P25" i="2"/>
  <c r="P17" i="2"/>
  <c r="S23" i="9"/>
  <c r="S18" i="8"/>
  <c r="T9" i="8" s="1"/>
  <c r="S28" i="7"/>
  <c r="S24" i="5"/>
  <c r="T15" i="5" s="1"/>
  <c r="S27" i="4"/>
  <c r="T6" i="4" s="1"/>
  <c r="T10" i="5" l="1"/>
  <c r="T6" i="5"/>
  <c r="T23" i="5"/>
  <c r="T8" i="5"/>
  <c r="T22" i="5"/>
  <c r="T13" i="5"/>
  <c r="T12" i="8"/>
  <c r="T7" i="9"/>
  <c r="T20" i="9"/>
  <c r="T12" i="9"/>
  <c r="T22" i="9"/>
  <c r="T19" i="9"/>
  <c r="T11" i="9"/>
  <c r="T14" i="9"/>
  <c r="T13" i="8"/>
  <c r="T6" i="8"/>
  <c r="T17" i="8"/>
  <c r="T10" i="8"/>
  <c r="T14" i="8"/>
  <c r="T8" i="7"/>
  <c r="T21" i="5"/>
  <c r="T7" i="5"/>
  <c r="T18" i="5"/>
  <c r="T16" i="5"/>
  <c r="T9" i="5"/>
  <c r="T14" i="5"/>
  <c r="T14" i="4"/>
  <c r="T19" i="4"/>
  <c r="T13" i="4"/>
  <c r="T11" i="4"/>
  <c r="T21" i="4"/>
  <c r="T18" i="4"/>
  <c r="T23" i="7"/>
  <c r="T7" i="7"/>
  <c r="T20" i="4"/>
  <c r="T12" i="4"/>
  <c r="T22" i="7"/>
  <c r="T14" i="7"/>
  <c r="T11" i="8"/>
  <c r="T21" i="9"/>
  <c r="T13" i="9"/>
  <c r="T13" i="7"/>
  <c r="T20" i="7"/>
  <c r="T25" i="4"/>
  <c r="T17" i="4"/>
  <c r="T9" i="4"/>
  <c r="T20" i="5"/>
  <c r="T12" i="5"/>
  <c r="T27" i="7"/>
  <c r="T19" i="7"/>
  <c r="T11" i="7"/>
  <c r="T16" i="8"/>
  <c r="T8" i="8"/>
  <c r="T18" i="9"/>
  <c r="T10" i="9"/>
  <c r="T15" i="7"/>
  <c r="T21" i="7"/>
  <c r="T6" i="7"/>
  <c r="T12" i="7"/>
  <c r="T24" i="4"/>
  <c r="T16" i="4"/>
  <c r="T8" i="4"/>
  <c r="T19" i="5"/>
  <c r="T11" i="5"/>
  <c r="T26" i="7"/>
  <c r="T18" i="7"/>
  <c r="T10" i="7"/>
  <c r="T15" i="8"/>
  <c r="T7" i="8"/>
  <c r="T17" i="9"/>
  <c r="T9" i="9"/>
  <c r="T26" i="4"/>
  <c r="T23" i="4"/>
  <c r="T7" i="4"/>
  <c r="T17" i="7"/>
  <c r="T9" i="7"/>
  <c r="T16" i="9"/>
  <c r="T8" i="9"/>
  <c r="T10" i="4"/>
  <c r="T15" i="4"/>
  <c r="T25" i="7"/>
  <c r="T22" i="4"/>
  <c r="T17" i="5"/>
  <c r="T24" i="7"/>
  <c r="T16" i="7"/>
  <c r="T6" i="9"/>
  <c r="T15" i="9"/>
  <c r="S38" i="3"/>
  <c r="T8" i="3" l="1"/>
  <c r="T23" i="3"/>
  <c r="T7" i="3"/>
  <c r="T6" i="3"/>
  <c r="T30" i="3"/>
  <c r="T22" i="3"/>
  <c r="T14" i="3"/>
  <c r="T31" i="3"/>
  <c r="T15" i="3"/>
  <c r="T37" i="3"/>
  <c r="T29" i="3"/>
  <c r="T21" i="3"/>
  <c r="T13" i="3"/>
  <c r="T36" i="3"/>
  <c r="T35" i="3"/>
  <c r="T27" i="3"/>
  <c r="T19" i="3"/>
  <c r="T11" i="3"/>
  <c r="T20" i="3"/>
  <c r="T34" i="3"/>
  <c r="T26" i="3"/>
  <c r="T18" i="3"/>
  <c r="T10" i="3"/>
  <c r="T28" i="3"/>
  <c r="T33" i="3"/>
  <c r="T25" i="3"/>
  <c r="T17" i="3"/>
  <c r="T9" i="3"/>
  <c r="T12" i="3"/>
  <c r="T32" i="3"/>
  <c r="T24" i="3"/>
  <c r="T16" i="3"/>
  <c r="S45" i="2"/>
  <c r="T7" i="2" l="1"/>
  <c r="T15" i="2"/>
  <c r="T23" i="2"/>
  <c r="T31" i="2"/>
  <c r="T39" i="2"/>
  <c r="T18" i="2"/>
  <c r="T11" i="2"/>
  <c r="T43" i="2"/>
  <c r="T8" i="2"/>
  <c r="T16" i="2"/>
  <c r="T24" i="2"/>
  <c r="T32" i="2"/>
  <c r="T40" i="2"/>
  <c r="T42" i="2"/>
  <c r="T27" i="2"/>
  <c r="T38" i="2"/>
  <c r="T9" i="2"/>
  <c r="T17" i="2"/>
  <c r="T25" i="2"/>
  <c r="T33" i="2"/>
  <c r="T41" i="2"/>
  <c r="T26" i="2"/>
  <c r="T19" i="2"/>
  <c r="T14" i="2"/>
  <c r="T10" i="2"/>
  <c r="T34" i="2"/>
  <c r="T35" i="2"/>
  <c r="T30" i="2"/>
  <c r="T12" i="2"/>
  <c r="T20" i="2"/>
  <c r="T28" i="2"/>
  <c r="T36" i="2"/>
  <c r="T44" i="2"/>
  <c r="T22" i="2"/>
  <c r="T13" i="2"/>
  <c r="T21" i="2"/>
  <c r="T29" i="2"/>
  <c r="T37" i="2"/>
  <c r="T6" i="2"/>
  <c r="W23" i="9" l="1"/>
  <c r="X8" i="9" s="1"/>
  <c r="W47" i="2"/>
  <c r="X7" i="9" l="1"/>
  <c r="X22" i="9"/>
  <c r="X21" i="9"/>
  <c r="X19" i="9"/>
  <c r="X14" i="9"/>
  <c r="X13" i="9"/>
  <c r="X11" i="9"/>
  <c r="X10" i="2"/>
  <c r="X17" i="2"/>
  <c r="X16" i="2"/>
  <c r="X6" i="2"/>
  <c r="X39" i="2"/>
  <c r="X31" i="2"/>
  <c r="X23" i="2"/>
  <c r="X15" i="2"/>
  <c r="X7" i="2"/>
  <c r="X20" i="9"/>
  <c r="X12" i="9"/>
  <c r="X24" i="2"/>
  <c r="X46" i="2"/>
  <c r="X45" i="2"/>
  <c r="X37" i="2"/>
  <c r="X29" i="2"/>
  <c r="X21" i="2"/>
  <c r="X13" i="2"/>
  <c r="X18" i="9"/>
  <c r="X10" i="9"/>
  <c r="X41" i="2"/>
  <c r="X9" i="2"/>
  <c r="X8" i="2"/>
  <c r="X44" i="2"/>
  <c r="X36" i="2"/>
  <c r="X28" i="2"/>
  <c r="X20" i="2"/>
  <c r="X12" i="2"/>
  <c r="X17" i="9"/>
  <c r="X9" i="9"/>
  <c r="X33" i="2"/>
  <c r="X40" i="2"/>
  <c r="X30" i="2"/>
  <c r="X14" i="2"/>
  <c r="X43" i="2"/>
  <c r="X35" i="2"/>
  <c r="X27" i="2"/>
  <c r="X19" i="2"/>
  <c r="X11" i="2"/>
  <c r="X16" i="9"/>
  <c r="X25" i="2"/>
  <c r="X32" i="2"/>
  <c r="X38" i="2"/>
  <c r="X22" i="2"/>
  <c r="X42" i="2"/>
  <c r="X34" i="2"/>
  <c r="X26" i="2"/>
  <c r="X18" i="2"/>
  <c r="X6" i="9"/>
  <c r="X15" i="9"/>
  <c r="W18" i="8"/>
  <c r="W28" i="7"/>
  <c r="W24" i="5"/>
  <c r="W27" i="4"/>
  <c r="W40" i="3"/>
  <c r="X9" i="4" l="1"/>
  <c r="X17" i="4"/>
  <c r="X25" i="4"/>
  <c r="X21" i="4"/>
  <c r="X15" i="4"/>
  <c r="X24" i="4"/>
  <c r="X10" i="4"/>
  <c r="X18" i="4"/>
  <c r="X26" i="4"/>
  <c r="X8" i="4"/>
  <c r="X11" i="4"/>
  <c r="X19" i="4"/>
  <c r="X6" i="4"/>
  <c r="X13" i="4"/>
  <c r="X23" i="4"/>
  <c r="X12" i="4"/>
  <c r="X20" i="4"/>
  <c r="X7" i="4"/>
  <c r="X14" i="4"/>
  <c r="X22" i="4"/>
  <c r="X16" i="4"/>
  <c r="X11" i="5"/>
  <c r="X19" i="5"/>
  <c r="X15" i="5"/>
  <c r="X10" i="5"/>
  <c r="X12" i="5"/>
  <c r="X20" i="5"/>
  <c r="X9" i="5"/>
  <c r="X13" i="5"/>
  <c r="X21" i="5"/>
  <c r="X7" i="5"/>
  <c r="X23" i="5"/>
  <c r="X18" i="5"/>
  <c r="X14" i="5"/>
  <c r="X22" i="5"/>
  <c r="X8" i="5"/>
  <c r="X16" i="5"/>
  <c r="X6" i="5"/>
  <c r="X17" i="5"/>
  <c r="X12" i="3"/>
  <c r="X20" i="3"/>
  <c r="X28" i="3"/>
  <c r="X36" i="3"/>
  <c r="X32" i="3"/>
  <c r="X34" i="3"/>
  <c r="X35" i="3"/>
  <c r="X13" i="3"/>
  <c r="X21" i="3"/>
  <c r="X29" i="3"/>
  <c r="X37" i="3"/>
  <c r="X8" i="3"/>
  <c r="X18" i="3"/>
  <c r="X27" i="3"/>
  <c r="X14" i="3"/>
  <c r="X22" i="3"/>
  <c r="X30" i="3"/>
  <c r="X38" i="3"/>
  <c r="X16" i="3"/>
  <c r="X6" i="3"/>
  <c r="X11" i="3"/>
  <c r="X7" i="3"/>
  <c r="X15" i="3"/>
  <c r="X23" i="3"/>
  <c r="X31" i="3"/>
  <c r="X39" i="3"/>
  <c r="X24" i="3"/>
  <c r="X26" i="3"/>
  <c r="X9" i="3"/>
  <c r="X17" i="3"/>
  <c r="X25" i="3"/>
  <c r="X33" i="3"/>
  <c r="X10" i="3"/>
  <c r="X19" i="3"/>
  <c r="X9" i="7"/>
  <c r="X17" i="7"/>
  <c r="X25" i="7"/>
  <c r="X21" i="7"/>
  <c r="X8" i="7"/>
  <c r="X10" i="7"/>
  <c r="X18" i="7"/>
  <c r="X26" i="7"/>
  <c r="X16" i="7"/>
  <c r="X11" i="7"/>
  <c r="X19" i="7"/>
  <c r="X27" i="7"/>
  <c r="X13" i="7"/>
  <c r="X23" i="7"/>
  <c r="X12" i="7"/>
  <c r="X20" i="7"/>
  <c r="X6" i="7"/>
  <c r="X14" i="7"/>
  <c r="X22" i="7"/>
  <c r="X7" i="7"/>
  <c r="X15" i="7"/>
  <c r="X24" i="7"/>
  <c r="X13" i="8"/>
  <c r="X17" i="8"/>
  <c r="X12" i="8"/>
  <c r="X14" i="8"/>
  <c r="X7" i="8"/>
  <c r="X15" i="8"/>
  <c r="X9" i="8"/>
  <c r="X8" i="8"/>
  <c r="X16" i="8"/>
  <c r="X10" i="8"/>
  <c r="X6" i="8"/>
  <c r="X11" i="8"/>
  <c r="AA21" i="9"/>
  <c r="AB16" i="9" s="1"/>
  <c r="AB12" i="9" l="1"/>
  <c r="AB8" i="9"/>
  <c r="AB15" i="9"/>
  <c r="AB11" i="9"/>
  <c r="AB7" i="9"/>
  <c r="AB20" i="9"/>
  <c r="AB19" i="9"/>
  <c r="AB18" i="9"/>
  <c r="AB14" i="9"/>
  <c r="AB10" i="9"/>
  <c r="AB6" i="9"/>
  <c r="AB17" i="9"/>
  <c r="AB13" i="9"/>
  <c r="AB9" i="9"/>
  <c r="AA18" i="8"/>
  <c r="AA28" i="7"/>
  <c r="AA26" i="5"/>
  <c r="AE26" i="5"/>
  <c r="AF15" i="5" s="1"/>
  <c r="AA27" i="4"/>
  <c r="AA40" i="3"/>
  <c r="AB9" i="8" l="1"/>
  <c r="AB13" i="8"/>
  <c r="AB17" i="8"/>
  <c r="AB10" i="8"/>
  <c r="AB14" i="8"/>
  <c r="AB6" i="8"/>
  <c r="AB7" i="8"/>
  <c r="AB11" i="8"/>
  <c r="AB15" i="8"/>
  <c r="AB8" i="8"/>
  <c r="AB12" i="8"/>
  <c r="AB16" i="8"/>
  <c r="AB7" i="7"/>
  <c r="AB11" i="7"/>
  <c r="AB15" i="7"/>
  <c r="AB19" i="7"/>
  <c r="AB23" i="7"/>
  <c r="AB27" i="7"/>
  <c r="AB25" i="7"/>
  <c r="AB14" i="7"/>
  <c r="AB8" i="7"/>
  <c r="AB12" i="7"/>
  <c r="AB16" i="7"/>
  <c r="AB20" i="7"/>
  <c r="AB24" i="7"/>
  <c r="AB6" i="7"/>
  <c r="AB9" i="7"/>
  <c r="AB13" i="7"/>
  <c r="AB17" i="7"/>
  <c r="AB21" i="7"/>
  <c r="AB10" i="7"/>
  <c r="AB18" i="7"/>
  <c r="AB22" i="7"/>
  <c r="AB26" i="7"/>
  <c r="AB9" i="5"/>
  <c r="AB13" i="5"/>
  <c r="AB17" i="5"/>
  <c r="AB21" i="5"/>
  <c r="AB25" i="5"/>
  <c r="AB10" i="5"/>
  <c r="AB14" i="5"/>
  <c r="AB18" i="5"/>
  <c r="AB22" i="5"/>
  <c r="AB7" i="5"/>
  <c r="AB11" i="5"/>
  <c r="AB15" i="5"/>
  <c r="AB19" i="5"/>
  <c r="AB23" i="5"/>
  <c r="AB8" i="5"/>
  <c r="AB12" i="5"/>
  <c r="AB16" i="5"/>
  <c r="AB20" i="5"/>
  <c r="AB24" i="5"/>
  <c r="AB6" i="5"/>
  <c r="AB10" i="4"/>
  <c r="AB14" i="4"/>
  <c r="AB18" i="4"/>
  <c r="AB22" i="4"/>
  <c r="AB26" i="4"/>
  <c r="AB7" i="4"/>
  <c r="AB11" i="4"/>
  <c r="AB15" i="4"/>
  <c r="AB19" i="4"/>
  <c r="AB23" i="4"/>
  <c r="AB6" i="4"/>
  <c r="AB8" i="4"/>
  <c r="AB12" i="4"/>
  <c r="AB16" i="4"/>
  <c r="AB20" i="4"/>
  <c r="AB24" i="4"/>
  <c r="AB9" i="4"/>
  <c r="AB13" i="4"/>
  <c r="AB17" i="4"/>
  <c r="AB21" i="4"/>
  <c r="AB25" i="4"/>
  <c r="AB7" i="3"/>
  <c r="AB11" i="3"/>
  <c r="AB15" i="3"/>
  <c r="AB19" i="3"/>
  <c r="AB23" i="3"/>
  <c r="AB27" i="3"/>
  <c r="AB31" i="3"/>
  <c r="AB35" i="3"/>
  <c r="AB39" i="3"/>
  <c r="AB8" i="3"/>
  <c r="AB12" i="3"/>
  <c r="AB16" i="3"/>
  <c r="AB20" i="3"/>
  <c r="AB24" i="3"/>
  <c r="AB28" i="3"/>
  <c r="AB32" i="3"/>
  <c r="AB36" i="3"/>
  <c r="AB6" i="3"/>
  <c r="AB9" i="3"/>
  <c r="AB13" i="3"/>
  <c r="AB17" i="3"/>
  <c r="AB21" i="3"/>
  <c r="AB25" i="3"/>
  <c r="AB29" i="3"/>
  <c r="AB33" i="3"/>
  <c r="AB37" i="3"/>
  <c r="AB10" i="3"/>
  <c r="AB14" i="3"/>
  <c r="AB18" i="3"/>
  <c r="AB22" i="3"/>
  <c r="AB26" i="3"/>
  <c r="AB30" i="3"/>
  <c r="AB34" i="3"/>
  <c r="AB38" i="3"/>
  <c r="AF11" i="5"/>
  <c r="AF23" i="5"/>
  <c r="AF7" i="5"/>
  <c r="AF19" i="5"/>
  <c r="AF22" i="5"/>
  <c r="AF18" i="5"/>
  <c r="AF14" i="5"/>
  <c r="AF10" i="5"/>
  <c r="AF6" i="5"/>
  <c r="AF25" i="5"/>
  <c r="AF21" i="5"/>
  <c r="AF17" i="5"/>
  <c r="AF13" i="5"/>
  <c r="AF9" i="5"/>
  <c r="AF24" i="5"/>
  <c r="AF20" i="5"/>
  <c r="AF16" i="5"/>
  <c r="AF12" i="5"/>
  <c r="AF8" i="5"/>
  <c r="AA46" i="2"/>
  <c r="AB7" i="2" l="1"/>
  <c r="AB11" i="2"/>
  <c r="AB15" i="2"/>
  <c r="AB19" i="2"/>
  <c r="AB23" i="2"/>
  <c r="AB27" i="2"/>
  <c r="AB31" i="2"/>
  <c r="AB35" i="2"/>
  <c r="AB39" i="2"/>
  <c r="AB43" i="2"/>
  <c r="AB9" i="2"/>
  <c r="AB17" i="2"/>
  <c r="AB25" i="2"/>
  <c r="AB33" i="2"/>
  <c r="AB41" i="2"/>
  <c r="AB14" i="2"/>
  <c r="AB18" i="2"/>
  <c r="AB26" i="2"/>
  <c r="AB38" i="2"/>
  <c r="AB6" i="2"/>
  <c r="AB8" i="2"/>
  <c r="AB12" i="2"/>
  <c r="AB16" i="2"/>
  <c r="AB20" i="2"/>
  <c r="AB24" i="2"/>
  <c r="AB28" i="2"/>
  <c r="AB32" i="2"/>
  <c r="AB36" i="2"/>
  <c r="AB40" i="2"/>
  <c r="AB44" i="2"/>
  <c r="AB13" i="2"/>
  <c r="AB21" i="2"/>
  <c r="AB29" i="2"/>
  <c r="AB37" i="2"/>
  <c r="AB45" i="2"/>
  <c r="AB10" i="2"/>
  <c r="AB22" i="2"/>
  <c r="AB30" i="2"/>
  <c r="AB34" i="2"/>
  <c r="AB42" i="2"/>
  <c r="AE23" i="9"/>
  <c r="AF9" i="9" s="1"/>
  <c r="AE18" i="8"/>
  <c r="AE29" i="7"/>
  <c r="AF12" i="7" s="1"/>
  <c r="AE27" i="4"/>
  <c r="AE42" i="3"/>
  <c r="AF8" i="3" s="1"/>
  <c r="AI42" i="3"/>
  <c r="AJ19" i="3" s="1"/>
  <c r="AF9" i="7" l="1"/>
  <c r="AF17" i="9"/>
  <c r="AF17" i="7"/>
  <c r="AF21" i="9"/>
  <c r="AF25" i="7"/>
  <c r="AF38" i="3"/>
  <c r="AF33" i="3"/>
  <c r="AF28" i="3"/>
  <c r="AF22" i="3"/>
  <c r="AF17" i="3"/>
  <c r="AF12" i="3"/>
  <c r="AF37" i="3"/>
  <c r="AF16" i="7"/>
  <c r="AJ31" i="3"/>
  <c r="AF41" i="3"/>
  <c r="AF36" i="3"/>
  <c r="AF30" i="3"/>
  <c r="AF25" i="3"/>
  <c r="AF20" i="3"/>
  <c r="AF14" i="3"/>
  <c r="AF9" i="3"/>
  <c r="AF6" i="7"/>
  <c r="AF21" i="7"/>
  <c r="AF13" i="7"/>
  <c r="AF13" i="9"/>
  <c r="AF6" i="3"/>
  <c r="AF32" i="3"/>
  <c r="AF26" i="3"/>
  <c r="AF21" i="3"/>
  <c r="AF16" i="3"/>
  <c r="AF10" i="3"/>
  <c r="AF24" i="7"/>
  <c r="AF8" i="7"/>
  <c r="AJ15" i="3"/>
  <c r="AF40" i="3"/>
  <c r="AF34" i="3"/>
  <c r="AF29" i="3"/>
  <c r="AF24" i="3"/>
  <c r="AF18" i="3"/>
  <c r="AF13" i="3"/>
  <c r="AF28" i="7"/>
  <c r="AF20" i="7"/>
  <c r="AF20" i="9"/>
  <c r="AF16" i="9"/>
  <c r="AF12" i="9"/>
  <c r="AF8" i="9"/>
  <c r="AF6" i="9"/>
  <c r="AF19" i="9"/>
  <c r="AF15" i="9"/>
  <c r="AF11" i="9"/>
  <c r="AF7" i="9"/>
  <c r="AF22" i="9"/>
  <c r="AF18" i="9"/>
  <c r="AF14" i="9"/>
  <c r="AF10" i="9"/>
  <c r="AF15" i="8"/>
  <c r="AF11" i="8"/>
  <c r="AF7" i="8"/>
  <c r="AF6" i="8"/>
  <c r="AF14" i="8"/>
  <c r="AF10" i="8"/>
  <c r="AF17" i="8"/>
  <c r="AF13" i="8"/>
  <c r="AF9" i="8"/>
  <c r="AF16" i="8"/>
  <c r="AF12" i="8"/>
  <c r="AF8" i="8"/>
  <c r="AF27" i="7"/>
  <c r="AF23" i="7"/>
  <c r="AF19" i="7"/>
  <c r="AF15" i="7"/>
  <c r="AF11" i="7"/>
  <c r="AF7" i="7"/>
  <c r="AF26" i="7"/>
  <c r="AF22" i="7"/>
  <c r="AF18" i="7"/>
  <c r="AF14" i="7"/>
  <c r="AF10" i="7"/>
  <c r="AF20" i="4"/>
  <c r="AF16" i="4"/>
  <c r="AF8" i="4"/>
  <c r="AF6" i="4"/>
  <c r="AF23" i="4"/>
  <c r="AF19" i="4"/>
  <c r="AF11" i="4"/>
  <c r="AF7" i="4"/>
  <c r="AF26" i="4"/>
  <c r="AF22" i="4"/>
  <c r="AF18" i="4"/>
  <c r="AF14" i="4"/>
  <c r="AF10" i="4"/>
  <c r="AF25" i="4"/>
  <c r="AF21" i="4"/>
  <c r="AF17" i="4"/>
  <c r="AF13" i="4"/>
  <c r="AF9" i="4"/>
  <c r="AF24" i="4"/>
  <c r="AF15" i="4"/>
  <c r="AF12" i="4"/>
  <c r="AJ27" i="3"/>
  <c r="AJ11" i="3"/>
  <c r="AJ39" i="3"/>
  <c r="AJ23" i="3"/>
  <c r="AJ7" i="3"/>
  <c r="AJ35" i="3"/>
  <c r="AF39" i="3"/>
  <c r="AF35" i="3"/>
  <c r="AF31" i="3"/>
  <c r="AF27" i="3"/>
  <c r="AF23" i="3"/>
  <c r="AF19" i="3"/>
  <c r="AF15" i="3"/>
  <c r="AF11" i="3"/>
  <c r="AF7" i="3"/>
  <c r="AJ38" i="3"/>
  <c r="AJ34" i="3"/>
  <c r="AJ30" i="3"/>
  <c r="AJ26" i="3"/>
  <c r="AJ22" i="3"/>
  <c r="AJ18" i="3"/>
  <c r="AJ14" i="3"/>
  <c r="AJ10" i="3"/>
  <c r="AJ6" i="3"/>
  <c r="AJ41" i="3"/>
  <c r="AJ37" i="3"/>
  <c r="AJ33" i="3"/>
  <c r="AJ29" i="3"/>
  <c r="AJ25" i="3"/>
  <c r="AJ21" i="3"/>
  <c r="AJ17" i="3"/>
  <c r="AJ13" i="3"/>
  <c r="AJ9" i="3"/>
  <c r="AJ40" i="3"/>
  <c r="AJ36" i="3"/>
  <c r="AJ32" i="3"/>
  <c r="AJ28" i="3"/>
  <c r="AJ24" i="3"/>
  <c r="AJ20" i="3"/>
  <c r="AJ16" i="3"/>
  <c r="AJ12" i="3"/>
  <c r="AJ8" i="3"/>
  <c r="AI24" i="9" l="1"/>
  <c r="AJ6" i="9" s="1"/>
  <c r="AM24" i="9"/>
  <c r="AN9" i="9" s="1"/>
  <c r="AI18" i="8"/>
  <c r="AJ12" i="8" s="1"/>
  <c r="AI29" i="7"/>
  <c r="AJ26" i="7" s="1"/>
  <c r="AI26" i="5"/>
  <c r="AJ8" i="5" s="1"/>
  <c r="AI27" i="4"/>
  <c r="AM20" i="8"/>
  <c r="AN13" i="8" s="1"/>
  <c r="AM28" i="7"/>
  <c r="AN20" i="7" s="1"/>
  <c r="AM26" i="5"/>
  <c r="AN11" i="5" s="1"/>
  <c r="AM27" i="4"/>
  <c r="AN16" i="4" s="1"/>
  <c r="AM44" i="3"/>
  <c r="AN40" i="3" s="1"/>
  <c r="AN26" i="2"/>
  <c r="AQ29" i="9"/>
  <c r="AR10" i="9" s="1"/>
  <c r="AU26" i="9"/>
  <c r="AV16" i="9" s="1"/>
  <c r="AU22" i="8"/>
  <c r="AV19" i="8" s="1"/>
  <c r="AQ32" i="7"/>
  <c r="AR10" i="7" s="1"/>
  <c r="AU35" i="7"/>
  <c r="AV6" i="7" s="1"/>
  <c r="AU29" i="5"/>
  <c r="AV24" i="5" s="1"/>
  <c r="AQ30" i="4"/>
  <c r="AR17" i="4" s="1"/>
  <c r="AU32" i="4"/>
  <c r="AU30" i="4"/>
  <c r="AU29" i="4"/>
  <c r="AU28" i="4"/>
  <c r="AU27" i="4"/>
  <c r="AU26" i="4"/>
  <c r="AU25" i="4"/>
  <c r="AU24" i="4"/>
  <c r="AU23" i="4"/>
  <c r="AU22" i="4"/>
  <c r="AU21" i="4"/>
  <c r="AU20" i="4"/>
  <c r="AU19" i="4"/>
  <c r="AU18" i="4"/>
  <c r="AU17" i="4"/>
  <c r="AU16" i="4"/>
  <c r="AU15" i="4"/>
  <c r="AU14" i="4"/>
  <c r="AU13" i="4"/>
  <c r="AU12" i="4"/>
  <c r="AU11" i="4"/>
  <c r="AU10" i="4"/>
  <c r="AU9" i="4"/>
  <c r="AU8" i="4"/>
  <c r="AU7" i="4"/>
  <c r="AU6" i="4"/>
  <c r="AQ48" i="3"/>
  <c r="AR40" i="3" s="1"/>
  <c r="AU60" i="3"/>
  <c r="AV16" i="3" s="1"/>
  <c r="AR35" i="2"/>
  <c r="AV26" i="2"/>
  <c r="AQ22" i="8"/>
  <c r="AR13" i="8" s="1"/>
  <c r="AQ29" i="5"/>
  <c r="AR6" i="5" s="1"/>
  <c r="CE36" i="4"/>
  <c r="CF7" i="4" s="1"/>
  <c r="CE48" i="3"/>
  <c r="CF11" i="3" s="1"/>
  <c r="AY61" i="3"/>
  <c r="AZ18" i="3" s="1"/>
  <c r="BK33" i="9"/>
  <c r="BL9" i="9" s="1"/>
  <c r="BK22" i="8"/>
  <c r="BL18" i="8" s="1"/>
  <c r="BK27" i="7"/>
  <c r="BL8" i="7" s="1"/>
  <c r="BK25" i="5"/>
  <c r="BL9" i="5" s="1"/>
  <c r="BK30" i="4"/>
  <c r="BL17" i="4" s="1"/>
  <c r="AY15" i="4"/>
  <c r="AY10" i="4"/>
  <c r="AY31" i="4"/>
  <c r="AY16" i="4"/>
  <c r="AY30" i="4"/>
  <c r="AY34" i="4"/>
  <c r="AY32" i="4"/>
  <c r="AY29" i="4"/>
  <c r="AY28" i="4"/>
  <c r="AY27" i="4"/>
  <c r="AY26" i="4"/>
  <c r="AY25" i="4"/>
  <c r="AY24" i="4"/>
  <c r="AY23" i="4"/>
  <c r="AY22" i="4"/>
  <c r="AY21" i="4"/>
  <c r="AY20" i="4"/>
  <c r="AY19" i="4"/>
  <c r="AY18" i="4"/>
  <c r="AY17" i="4"/>
  <c r="AY14" i="4"/>
  <c r="AY13" i="4"/>
  <c r="AY12" i="4"/>
  <c r="AY11" i="4"/>
  <c r="AY9" i="4"/>
  <c r="AY8" i="4"/>
  <c r="AY7" i="4"/>
  <c r="AY6" i="4"/>
  <c r="BC6" i="4"/>
  <c r="BC33" i="4" s="1"/>
  <c r="BK41" i="3"/>
  <c r="BL29" i="3" s="1"/>
  <c r="BC57" i="3"/>
  <c r="BD23" i="3" s="1"/>
  <c r="BD27" i="2"/>
  <c r="AZ41" i="2"/>
  <c r="AY26" i="9"/>
  <c r="AZ12" i="9" s="1"/>
  <c r="AY22" i="8"/>
  <c r="AZ13" i="8" s="1"/>
  <c r="AY37" i="7"/>
  <c r="AZ32" i="7" s="1"/>
  <c r="AY28" i="5"/>
  <c r="AZ11" i="5" s="1"/>
  <c r="BC25" i="9"/>
  <c r="BD9" i="9" s="1"/>
  <c r="BC20" i="8"/>
  <c r="BD14" i="8" s="1"/>
  <c r="BC37" i="7"/>
  <c r="BD20" i="7" s="1"/>
  <c r="BC27" i="5"/>
  <c r="BD7" i="5" s="1"/>
  <c r="BG30" i="9"/>
  <c r="BH19" i="9" s="1"/>
  <c r="BG20" i="8"/>
  <c r="BH10" i="8" s="1"/>
  <c r="BG28" i="7"/>
  <c r="BH25" i="7" s="1"/>
  <c r="BG24" i="5"/>
  <c r="BG30" i="4"/>
  <c r="BH26" i="4" s="1"/>
  <c r="BG39" i="3"/>
  <c r="BH22" i="3" s="1"/>
  <c r="BH32" i="2"/>
  <c r="CF7" i="2"/>
  <c r="CE37" i="9"/>
  <c r="CF22" i="9" s="1"/>
  <c r="CE29" i="8"/>
  <c r="CF26" i="8" s="1"/>
  <c r="CE36" i="7"/>
  <c r="CF26" i="7" s="1"/>
  <c r="CE32" i="5"/>
  <c r="CF9" i="5" s="1"/>
  <c r="CB7" i="2"/>
  <c r="CA34" i="9"/>
  <c r="CB6" i="9" s="1"/>
  <c r="CA25" i="8"/>
  <c r="CB18" i="8" s="1"/>
  <c r="CA33" i="7"/>
  <c r="CB28" i="7" s="1"/>
  <c r="CA27" i="5"/>
  <c r="CB16" i="5" s="1"/>
  <c r="CA33" i="4"/>
  <c r="CB25" i="4" s="1"/>
  <c r="CA43" i="3"/>
  <c r="CB34" i="3" s="1"/>
  <c r="BX18" i="2"/>
  <c r="BW36" i="9"/>
  <c r="BX26" i="9" s="1"/>
  <c r="BW24" i="8"/>
  <c r="BX6" i="8" s="1"/>
  <c r="BW33" i="7"/>
  <c r="BX6" i="7" s="1"/>
  <c r="BW29" i="5"/>
  <c r="BX24" i="5" s="1"/>
  <c r="BW33" i="4"/>
  <c r="BX27" i="4" s="1"/>
  <c r="BW45" i="3"/>
  <c r="BX9" i="3" s="1"/>
  <c r="BT10" i="2"/>
  <c r="BS35" i="9"/>
  <c r="BT30" i="9" s="1"/>
  <c r="BS23" i="8"/>
  <c r="BT9" i="8" s="1"/>
  <c r="BS31" i="7"/>
  <c r="BT7" i="7" s="1"/>
  <c r="BS26" i="5"/>
  <c r="BT23" i="5" s="1"/>
  <c r="BS29" i="4"/>
  <c r="BT27" i="4" s="1"/>
  <c r="BS43" i="3"/>
  <c r="BT42" i="3" s="1"/>
  <c r="BP21" i="2"/>
  <c r="BO33" i="9"/>
  <c r="BP9" i="9" s="1"/>
  <c r="BO22" i="8"/>
  <c r="BP20" i="8" s="1"/>
  <c r="BO28" i="7"/>
  <c r="BP13" i="7" s="1"/>
  <c r="BO25" i="5"/>
  <c r="BP10" i="5" s="1"/>
  <c r="BO28" i="4"/>
  <c r="BP21" i="4" s="1"/>
  <c r="BO41" i="3"/>
  <c r="BP28" i="3" s="1"/>
  <c r="BL6" i="2"/>
  <c r="BD7" i="8"/>
  <c r="BD8" i="8"/>
  <c r="BD10" i="8"/>
  <c r="BD16" i="8"/>
  <c r="BD18" i="8"/>
  <c r="BD17" i="8"/>
  <c r="BD9" i="8"/>
  <c r="BL25" i="7"/>
  <c r="BX12" i="2"/>
  <c r="AR36" i="2"/>
  <c r="AR6" i="8"/>
  <c r="AR28" i="9"/>
  <c r="AR16" i="9"/>
  <c r="BD6" i="8"/>
  <c r="BD15" i="8"/>
  <c r="AV34" i="7"/>
  <c r="AV13" i="7"/>
  <c r="BX29" i="7"/>
  <c r="AV12" i="7"/>
  <c r="AR16" i="5"/>
  <c r="BX6" i="2"/>
  <c r="BP33" i="2"/>
  <c r="AV34" i="2"/>
  <c r="AV19" i="2"/>
  <c r="BX40" i="2"/>
  <c r="BX10" i="2"/>
  <c r="BX25" i="2"/>
  <c r="AJ9" i="9"/>
  <c r="AR18" i="8"/>
  <c r="BD19" i="8"/>
  <c r="AV11" i="5"/>
  <c r="AR29" i="2"/>
  <c r="BX19" i="2"/>
  <c r="AR18" i="2"/>
  <c r="AR47" i="2"/>
  <c r="AR10" i="2"/>
  <c r="AR30" i="2"/>
  <c r="AN25" i="2"/>
  <c r="AR16" i="2"/>
  <c r="AR42" i="2"/>
  <c r="AR23" i="4"/>
  <c r="AN16" i="5"/>
  <c r="AV35" i="2"/>
  <c r="AV30" i="2"/>
  <c r="AV44" i="2"/>
  <c r="BX23" i="8"/>
  <c r="BX8" i="8"/>
  <c r="BX12" i="8"/>
  <c r="BX10" i="8"/>
  <c r="CB16" i="8"/>
  <c r="AV9" i="2"/>
  <c r="AV8" i="2"/>
  <c r="AV21" i="2"/>
  <c r="AV20" i="2"/>
  <c r="AV32" i="2"/>
  <c r="AV7" i="2"/>
  <c r="AV16" i="2"/>
  <c r="AN10" i="5"/>
  <c r="AN6" i="5"/>
  <c r="AN24" i="5"/>
  <c r="AN25" i="5"/>
  <c r="AN17" i="5"/>
  <c r="AV23" i="2"/>
  <c r="AV10" i="2"/>
  <c r="AV13" i="2"/>
  <c r="AN21" i="5"/>
  <c r="BX29" i="2"/>
  <c r="BX33" i="2"/>
  <c r="BL13" i="7"/>
  <c r="BL19" i="7"/>
  <c r="BL11" i="7"/>
  <c r="AV27" i="7"/>
  <c r="AN34" i="2"/>
  <c r="AN33" i="2"/>
  <c r="CF8" i="3" l="1"/>
  <c r="CF18" i="9"/>
  <c r="AV9" i="9"/>
  <c r="AZ10" i="8"/>
  <c r="CF8" i="8"/>
  <c r="BT12" i="7"/>
  <c r="AV7" i="7"/>
  <c r="BL24" i="7"/>
  <c r="BL10" i="7"/>
  <c r="BL7" i="7"/>
  <c r="BL18" i="7"/>
  <c r="BL9" i="7"/>
  <c r="BL20" i="7"/>
  <c r="AV7" i="5"/>
  <c r="BP20" i="5"/>
  <c r="AZ9" i="5"/>
  <c r="BP14" i="5"/>
  <c r="BP22" i="5"/>
  <c r="BP17" i="5"/>
  <c r="AV9" i="5"/>
  <c r="BP11" i="5"/>
  <c r="BP6" i="5"/>
  <c r="AV14" i="5"/>
  <c r="BP7" i="5"/>
  <c r="AV22" i="5"/>
  <c r="BP24" i="5"/>
  <c r="CF29" i="3"/>
  <c r="BL22" i="3"/>
  <c r="CF41" i="3"/>
  <c r="CF26" i="3"/>
  <c r="BT15" i="3"/>
  <c r="CF15" i="3"/>
  <c r="CF39" i="3"/>
  <c r="BT7" i="3"/>
  <c r="CF35" i="3"/>
  <c r="BT6" i="3"/>
  <c r="CF10" i="3"/>
  <c r="BT17" i="3"/>
  <c r="CF36" i="3"/>
  <c r="BT22" i="3"/>
  <c r="BT41" i="3"/>
  <c r="CF27" i="3"/>
  <c r="BT26" i="3"/>
  <c r="CF9" i="3"/>
  <c r="CF38" i="3"/>
  <c r="BH27" i="3"/>
  <c r="BH9" i="3"/>
  <c r="BT12" i="3"/>
  <c r="BT35" i="3"/>
  <c r="BT14" i="3"/>
  <c r="BT29" i="3"/>
  <c r="BT20" i="3"/>
  <c r="BT9" i="3"/>
  <c r="BT25" i="3"/>
  <c r="BT36" i="3"/>
  <c r="BT18" i="3"/>
  <c r="BT8" i="3"/>
  <c r="BT28" i="3"/>
  <c r="AZ14" i="8"/>
  <c r="AZ16" i="8"/>
  <c r="AZ15" i="8"/>
  <c r="AZ6" i="8"/>
  <c r="AZ11" i="8"/>
  <c r="AZ19" i="8"/>
  <c r="CF28" i="8"/>
  <c r="CF16" i="8"/>
  <c r="AZ20" i="8"/>
  <c r="AZ21" i="8"/>
  <c r="CF11" i="8"/>
  <c r="CF22" i="8"/>
  <c r="AZ8" i="8"/>
  <c r="CF6" i="8"/>
  <c r="AZ18" i="8"/>
  <c r="CF25" i="8"/>
  <c r="CF7" i="8"/>
  <c r="AZ7" i="8"/>
  <c r="CF14" i="8"/>
  <c r="AZ9" i="8"/>
  <c r="AZ12" i="8"/>
  <c r="AZ16" i="7"/>
  <c r="AR21" i="7"/>
  <c r="BL22" i="4"/>
  <c r="AN26" i="4"/>
  <c r="BX11" i="3"/>
  <c r="AZ21" i="5"/>
  <c r="AZ8" i="5"/>
  <c r="AZ14" i="5"/>
  <c r="AZ16" i="5"/>
  <c r="AZ23" i="5"/>
  <c r="BL6" i="7"/>
  <c r="BL21" i="7"/>
  <c r="AR17" i="7"/>
  <c r="CB12" i="5"/>
  <c r="BT23" i="3"/>
  <c r="CF20" i="3"/>
  <c r="BT38" i="3"/>
  <c r="BT10" i="3"/>
  <c r="BT19" i="3"/>
  <c r="CF44" i="3"/>
  <c r="CF30" i="3"/>
  <c r="CF17" i="3"/>
  <c r="CF7" i="3"/>
  <c r="CF12" i="3"/>
  <c r="AZ12" i="5"/>
  <c r="AZ20" i="5"/>
  <c r="AR19" i="7"/>
  <c r="BT30" i="3"/>
  <c r="BT11" i="3"/>
  <c r="BT27" i="3"/>
  <c r="BT34" i="3"/>
  <c r="AV33" i="7"/>
  <c r="AV14" i="7"/>
  <c r="AR26" i="9"/>
  <c r="BL14" i="7"/>
  <c r="BL15" i="7"/>
  <c r="AN17" i="7"/>
  <c r="BL26" i="7"/>
  <c r="BL12" i="7"/>
  <c r="AR12" i="7"/>
  <c r="AR15" i="7"/>
  <c r="CF32" i="3"/>
  <c r="CF31" i="3"/>
  <c r="CF18" i="3"/>
  <c r="BT33" i="3"/>
  <c r="CF46" i="3"/>
  <c r="CF45" i="3"/>
  <c r="CF43" i="3"/>
  <c r="CF6" i="3"/>
  <c r="CF23" i="3"/>
  <c r="AZ13" i="5"/>
  <c r="AJ6" i="5"/>
  <c r="BT40" i="3"/>
  <c r="BT37" i="3"/>
  <c r="BT21" i="3"/>
  <c r="BT16" i="3"/>
  <c r="BT13" i="8"/>
  <c r="AR12" i="9"/>
  <c r="CF27" i="9"/>
  <c r="BL16" i="7"/>
  <c r="BL8" i="8"/>
  <c r="BL23" i="7"/>
  <c r="BT17" i="9"/>
  <c r="BT20" i="9"/>
  <c r="BT12" i="9"/>
  <c r="BL15" i="8"/>
  <c r="BL12" i="8"/>
  <c r="BL19" i="8"/>
  <c r="BL16" i="8"/>
  <c r="BP18" i="8"/>
  <c r="BD6" i="4"/>
  <c r="BD20" i="4"/>
  <c r="AN9" i="4"/>
  <c r="CB30" i="4"/>
  <c r="BH13" i="4"/>
  <c r="BH22" i="4"/>
  <c r="BD21" i="4"/>
  <c r="CF15" i="4"/>
  <c r="BP16" i="4"/>
  <c r="BD31" i="4"/>
  <c r="BD14" i="4"/>
  <c r="BH6" i="3"/>
  <c r="BH33" i="3"/>
  <c r="BH36" i="3"/>
  <c r="BX38" i="3"/>
  <c r="BP23" i="2"/>
  <c r="AV12" i="2"/>
  <c r="AV17" i="2"/>
  <c r="AV36" i="2"/>
  <c r="AV37" i="2"/>
  <c r="AV24" i="2"/>
  <c r="AV25" i="2"/>
  <c r="AV6" i="2"/>
  <c r="AV29" i="2"/>
  <c r="AV15" i="2"/>
  <c r="AV27" i="2"/>
  <c r="CB42" i="2"/>
  <c r="BX34" i="2"/>
  <c r="AV22" i="2"/>
  <c r="AV14" i="2"/>
  <c r="AV33" i="2"/>
  <c r="AV40" i="2"/>
  <c r="AV41" i="2"/>
  <c r="AV43" i="2"/>
  <c r="AV39" i="2"/>
  <c r="AV28" i="2"/>
  <c r="AR45" i="2"/>
  <c r="AR9" i="2"/>
  <c r="AZ28" i="2"/>
  <c r="CB15" i="2"/>
  <c r="BX35" i="2"/>
  <c r="BH34" i="2"/>
  <c r="BP46" i="2"/>
  <c r="BH33" i="2"/>
  <c r="CF23" i="8"/>
  <c r="CF21" i="8"/>
  <c r="CF19" i="8"/>
  <c r="AZ17" i="8"/>
  <c r="CF9" i="8"/>
  <c r="CF27" i="8"/>
  <c r="CF10" i="8"/>
  <c r="AR8" i="7"/>
  <c r="CB19" i="7"/>
  <c r="AN24" i="7"/>
  <c r="CB18" i="7"/>
  <c r="CB11" i="7"/>
  <c r="AN6" i="8"/>
  <c r="BH7" i="2"/>
  <c r="BT31" i="2"/>
  <c r="BD18" i="5"/>
  <c r="BX9" i="5"/>
  <c r="CB7" i="7"/>
  <c r="BP17" i="4"/>
  <c r="CB15" i="7"/>
  <c r="CF23" i="4"/>
  <c r="CB8" i="7"/>
  <c r="BT8" i="5"/>
  <c r="AN30" i="2"/>
  <c r="BD16" i="5"/>
  <c r="CB16" i="7"/>
  <c r="AZ34" i="2"/>
  <c r="CF18" i="4"/>
  <c r="CB13" i="7"/>
  <c r="CF20" i="4"/>
  <c r="AN11" i="2"/>
  <c r="AN13" i="2"/>
  <c r="CF11" i="4"/>
  <c r="BD41" i="2"/>
  <c r="BD21" i="5"/>
  <c r="BD13" i="5"/>
  <c r="CB25" i="7"/>
  <c r="CB17" i="7"/>
  <c r="CB14" i="7"/>
  <c r="BD23" i="5"/>
  <c r="CB20" i="7"/>
  <c r="CB23" i="7"/>
  <c r="AZ43" i="2"/>
  <c r="CB24" i="7"/>
  <c r="AN36" i="2"/>
  <c r="BH36" i="2"/>
  <c r="BD39" i="2"/>
  <c r="BD9" i="5"/>
  <c r="BD17" i="2"/>
  <c r="CF9" i="4"/>
  <c r="CB12" i="7"/>
  <c r="CB22" i="7"/>
  <c r="CB27" i="7"/>
  <c r="AZ46" i="2"/>
  <c r="CB26" i="7"/>
  <c r="AN6" i="2"/>
  <c r="BT28" i="4"/>
  <c r="BD20" i="5"/>
  <c r="AN20" i="2"/>
  <c r="BH35" i="2"/>
  <c r="BD26" i="5"/>
  <c r="BD25" i="5"/>
  <c r="BD33" i="2"/>
  <c r="BP22" i="4"/>
  <c r="CB29" i="7"/>
  <c r="CB10" i="7"/>
  <c r="CB31" i="7"/>
  <c r="CB32" i="7"/>
  <c r="AN15" i="2"/>
  <c r="BT17" i="2"/>
  <c r="BD10" i="5"/>
  <c r="BD8" i="5"/>
  <c r="CB30" i="7"/>
  <c r="CF21" i="4"/>
  <c r="CB21" i="7"/>
  <c r="CB9" i="7"/>
  <c r="CB6" i="7"/>
  <c r="BH12" i="7"/>
  <c r="BH23" i="7"/>
  <c r="BX22" i="7"/>
  <c r="AZ14" i="7"/>
  <c r="BH6" i="7"/>
  <c r="BH13" i="7"/>
  <c r="AZ9" i="7"/>
  <c r="BH17" i="7"/>
  <c r="BH22" i="7"/>
  <c r="BP26" i="4"/>
  <c r="AN22" i="4"/>
  <c r="BL25" i="4"/>
  <c r="CB28" i="4"/>
  <c r="BL27" i="4"/>
  <c r="BL23" i="4"/>
  <c r="BL14" i="4"/>
  <c r="CB23" i="3"/>
  <c r="BH31" i="3"/>
  <c r="BH10" i="3"/>
  <c r="BH16" i="3"/>
  <c r="AV9" i="3"/>
  <c r="CB32" i="3"/>
  <c r="CB6" i="3"/>
  <c r="CB28" i="3"/>
  <c r="BX10" i="3"/>
  <c r="BX39" i="3"/>
  <c r="CB21" i="3"/>
  <c r="BX6" i="3"/>
  <c r="AV45" i="3"/>
  <c r="CB42" i="3"/>
  <c r="BH12" i="3"/>
  <c r="BH21" i="3"/>
  <c r="BX13" i="3"/>
  <c r="BX25" i="3"/>
  <c r="CB30" i="3"/>
  <c r="BT44" i="2"/>
  <c r="BT19" i="2"/>
  <c r="AR9" i="9"/>
  <c r="AR7" i="9"/>
  <c r="AR17" i="9"/>
  <c r="AR15" i="9"/>
  <c r="AR25" i="9"/>
  <c r="AR19" i="9"/>
  <c r="AR18" i="9"/>
  <c r="AR8" i="9"/>
  <c r="AR22" i="9"/>
  <c r="BL13" i="9"/>
  <c r="BH26" i="7"/>
  <c r="CB26" i="4"/>
  <c r="CB24" i="4"/>
  <c r="CB31" i="4"/>
  <c r="CB22" i="4"/>
  <c r="CB20" i="4"/>
  <c r="CB27" i="4"/>
  <c r="CB18" i="4"/>
  <c r="CB16" i="4"/>
  <c r="CB23" i="4"/>
  <c r="CB14" i="4"/>
  <c r="CB12" i="4"/>
  <c r="CB21" i="4"/>
  <c r="CB19" i="4"/>
  <c r="CB10" i="4"/>
  <c r="CB8" i="4"/>
  <c r="CB29" i="4"/>
  <c r="CB15" i="4"/>
  <c r="CB11" i="4"/>
  <c r="CB32" i="4"/>
  <c r="CB7" i="4"/>
  <c r="AR6" i="3"/>
  <c r="BP29" i="3"/>
  <c r="AR31" i="3"/>
  <c r="AZ30" i="3"/>
  <c r="BP38" i="3"/>
  <c r="BP33" i="3"/>
  <c r="AZ40" i="3"/>
  <c r="AZ53" i="3"/>
  <c r="AZ17" i="3"/>
  <c r="AZ12" i="3"/>
  <c r="AZ31" i="3"/>
  <c r="AZ45" i="3"/>
  <c r="BP26" i="3"/>
  <c r="AR38" i="3"/>
  <c r="AZ25" i="3"/>
  <c r="AZ56" i="3"/>
  <c r="AR17" i="3"/>
  <c r="AZ19" i="3"/>
  <c r="AZ11" i="3"/>
  <c r="AZ33" i="3"/>
  <c r="AZ35" i="3"/>
  <c r="BP35" i="3"/>
  <c r="AR36" i="3"/>
  <c r="AZ44" i="3"/>
  <c r="AR35" i="3"/>
  <c r="AR7" i="3"/>
  <c r="AR8" i="3"/>
  <c r="AZ54" i="3"/>
  <c r="AZ34" i="3"/>
  <c r="AZ13" i="3"/>
  <c r="AZ20" i="3"/>
  <c r="BH26" i="3"/>
  <c r="BH19" i="3"/>
  <c r="BD29" i="3"/>
  <c r="BX7" i="3"/>
  <c r="AR41" i="3"/>
  <c r="AR27" i="3"/>
  <c r="BX23" i="3"/>
  <c r="BX24" i="3"/>
  <c r="AZ39" i="3"/>
  <c r="BH8" i="3"/>
  <c r="AZ48" i="3"/>
  <c r="BP12" i="2"/>
  <c r="BX16" i="3"/>
  <c r="AZ47" i="3"/>
  <c r="BT16" i="8"/>
  <c r="BP15" i="2"/>
  <c r="BT19" i="8"/>
  <c r="BD11" i="8"/>
  <c r="AR34" i="3"/>
  <c r="AZ49" i="3"/>
  <c r="AZ38" i="3"/>
  <c r="BH32" i="3"/>
  <c r="BH17" i="3"/>
  <c r="BH29" i="3"/>
  <c r="BP10" i="2"/>
  <c r="BD44" i="3"/>
  <c r="AR22" i="3"/>
  <c r="AR14" i="3"/>
  <c r="BX32" i="3"/>
  <c r="AR26" i="3"/>
  <c r="AZ26" i="3"/>
  <c r="AZ21" i="3"/>
  <c r="AZ9" i="3"/>
  <c r="BX17" i="3"/>
  <c r="BX33" i="3"/>
  <c r="BX34" i="3"/>
  <c r="BX40" i="3"/>
  <c r="AZ7" i="3"/>
  <c r="AR7" i="5"/>
  <c r="BD8" i="9"/>
  <c r="AJ18" i="7"/>
  <c r="AR23" i="3"/>
  <c r="AZ50" i="3"/>
  <c r="AZ59" i="3"/>
  <c r="BH25" i="3"/>
  <c r="BH38" i="3"/>
  <c r="BH20" i="3"/>
  <c r="AR21" i="4"/>
  <c r="BL25" i="2"/>
  <c r="BX20" i="3"/>
  <c r="AR46" i="3"/>
  <c r="AR32" i="3"/>
  <c r="AR13" i="3"/>
  <c r="AR20" i="3"/>
  <c r="AZ57" i="3"/>
  <c r="AZ32" i="3"/>
  <c r="AZ15" i="3"/>
  <c r="AZ43" i="3"/>
  <c r="BX27" i="3"/>
  <c r="AR15" i="3"/>
  <c r="BX18" i="3"/>
  <c r="BH15" i="3"/>
  <c r="AR19" i="5"/>
  <c r="AR47" i="3"/>
  <c r="AZ55" i="3"/>
  <c r="AZ58" i="3"/>
  <c r="BH14" i="3"/>
  <c r="BH18" i="3"/>
  <c r="BH30" i="3"/>
  <c r="BH11" i="3"/>
  <c r="AR18" i="4"/>
  <c r="BP39" i="2"/>
  <c r="AR9" i="3"/>
  <c r="BX22" i="3"/>
  <c r="AR39" i="3"/>
  <c r="BX36" i="3"/>
  <c r="AZ36" i="3"/>
  <c r="AZ46" i="3"/>
  <c r="AZ28" i="3"/>
  <c r="BH24" i="3"/>
  <c r="AZ24" i="3"/>
  <c r="BX15" i="3"/>
  <c r="BX31" i="3"/>
  <c r="BX19" i="3"/>
  <c r="BT17" i="8"/>
  <c r="BT18" i="8"/>
  <c r="AR18" i="3"/>
  <c r="AZ23" i="3"/>
  <c r="AZ27" i="3"/>
  <c r="BH35" i="3"/>
  <c r="BH28" i="3"/>
  <c r="BH7" i="3"/>
  <c r="AR15" i="4"/>
  <c r="BP7" i="2"/>
  <c r="BX43" i="3"/>
  <c r="AR24" i="3"/>
  <c r="AR37" i="3"/>
  <c r="BX26" i="3"/>
  <c r="AZ10" i="3"/>
  <c r="BH34" i="3"/>
  <c r="AZ14" i="3"/>
  <c r="AZ29" i="3"/>
  <c r="BD8" i="7"/>
  <c r="AJ15" i="7"/>
  <c r="BP13" i="2"/>
  <c r="BL15" i="2"/>
  <c r="BX14" i="3"/>
  <c r="BX28" i="3"/>
  <c r="BD29" i="7"/>
  <c r="BT20" i="8"/>
  <c r="BX14" i="9"/>
  <c r="BP9" i="5"/>
  <c r="AZ42" i="3"/>
  <c r="AZ8" i="3"/>
  <c r="BH23" i="3"/>
  <c r="BH13" i="3"/>
  <c r="BH37" i="3"/>
  <c r="AR28" i="4"/>
  <c r="BX12" i="3"/>
  <c r="BX35" i="3"/>
  <c r="BX8" i="3"/>
  <c r="AR28" i="3"/>
  <c r="AZ37" i="3"/>
  <c r="AZ16" i="3"/>
  <c r="AZ41" i="3"/>
  <c r="AZ22" i="3"/>
  <c r="BP24" i="2"/>
  <c r="BX42" i="3"/>
  <c r="BX29" i="3"/>
  <c r="AZ52" i="3"/>
  <c r="BL21" i="5"/>
  <c r="BT12" i="8"/>
  <c r="BT14" i="8"/>
  <c r="BP25" i="2"/>
  <c r="AZ60" i="3"/>
  <c r="AN20" i="5"/>
  <c r="AN19" i="5"/>
  <c r="BT9" i="5"/>
  <c r="BP13" i="5"/>
  <c r="AN23" i="5"/>
  <c r="AN15" i="5"/>
  <c r="AN13" i="5"/>
  <c r="AN18" i="5"/>
  <c r="BD19" i="5"/>
  <c r="BT12" i="5"/>
  <c r="BD12" i="5"/>
  <c r="BD15" i="5"/>
  <c r="BD6" i="5"/>
  <c r="BP23" i="5"/>
  <c r="BP16" i="5"/>
  <c r="BT17" i="5"/>
  <c r="AZ7" i="5"/>
  <c r="AN7" i="5"/>
  <c r="AN22" i="5"/>
  <c r="BT22" i="5"/>
  <c r="AJ19" i="5"/>
  <c r="BT25" i="5"/>
  <c r="BP21" i="5"/>
  <c r="BP18" i="5"/>
  <c r="AN12" i="5"/>
  <c r="AN9" i="5"/>
  <c r="AN8" i="5"/>
  <c r="AN14" i="5"/>
  <c r="BD24" i="5"/>
  <c r="BD14" i="5"/>
  <c r="BD11" i="5"/>
  <c r="BD17" i="5"/>
  <c r="BD22" i="5"/>
  <c r="BP15" i="5"/>
  <c r="BP8" i="5"/>
  <c r="BT7" i="5"/>
  <c r="BT14" i="5"/>
  <c r="BT15" i="5"/>
  <c r="BT6" i="5"/>
  <c r="BX13" i="9"/>
  <c r="AJ10" i="9"/>
  <c r="BT10" i="9"/>
  <c r="BX23" i="9"/>
  <c r="AJ18" i="9"/>
  <c r="CB9" i="9"/>
  <c r="CB16" i="9"/>
  <c r="CB21" i="9"/>
  <c r="CB7" i="9"/>
  <c r="BP11" i="9"/>
  <c r="AZ20" i="9"/>
  <c r="AV8" i="9"/>
  <c r="BT34" i="9"/>
  <c r="BT32" i="9"/>
  <c r="AJ11" i="9"/>
  <c r="AR23" i="9"/>
  <c r="AR24" i="9"/>
  <c r="AR21" i="9"/>
  <c r="BT19" i="9"/>
  <c r="AR14" i="9"/>
  <c r="CF35" i="9"/>
  <c r="CF11" i="9"/>
  <c r="BX10" i="9"/>
  <c r="BX7" i="8"/>
  <c r="BX20" i="8"/>
  <c r="BX13" i="8"/>
  <c r="CB15" i="8"/>
  <c r="AR12" i="8"/>
  <c r="BD12" i="8"/>
  <c r="BH7" i="8"/>
  <c r="BL11" i="8"/>
  <c r="BL20" i="8"/>
  <c r="BD13" i="8"/>
  <c r="AJ8" i="8"/>
  <c r="BX14" i="8"/>
  <c r="CB12" i="8"/>
  <c r="CB19" i="8"/>
  <c r="BX11" i="8"/>
  <c r="BX18" i="8"/>
  <c r="CB8" i="8"/>
  <c r="BX19" i="8"/>
  <c r="BX17" i="8"/>
  <c r="BX21" i="8"/>
  <c r="BH9" i="8"/>
  <c r="BH15" i="8"/>
  <c r="BH18" i="8"/>
  <c r="AR25" i="7"/>
  <c r="AN7" i="7"/>
  <c r="BT17" i="7"/>
  <c r="BT23" i="7"/>
  <c r="BT21" i="7"/>
  <c r="AR27" i="7"/>
  <c r="AR22" i="7"/>
  <c r="AR11" i="7"/>
  <c r="AR30" i="7"/>
  <c r="AN16" i="7"/>
  <c r="BD34" i="7"/>
  <c r="BT14" i="7"/>
  <c r="BH15" i="7"/>
  <c r="AR28" i="7"/>
  <c r="BH24" i="7"/>
  <c r="AR20" i="7"/>
  <c r="AR29" i="7"/>
  <c r="AR24" i="7"/>
  <c r="AR9" i="7"/>
  <c r="AR16" i="7"/>
  <c r="AR18" i="7"/>
  <c r="AR23" i="7"/>
  <c r="BD23" i="7"/>
  <c r="BD11" i="7"/>
  <c r="BT20" i="7"/>
  <c r="BH19" i="7"/>
  <c r="BL22" i="7"/>
  <c r="BL17" i="7"/>
  <c r="CB19" i="5"/>
  <c r="BX19" i="5"/>
  <c r="AR15" i="5"/>
  <c r="AR20" i="5"/>
  <c r="AV21" i="5"/>
  <c r="AV6" i="5"/>
  <c r="AZ15" i="5"/>
  <c r="BX8" i="5"/>
  <c r="AZ10" i="5"/>
  <c r="AZ25" i="5"/>
  <c r="AV26" i="5"/>
  <c r="AZ22" i="5"/>
  <c r="AR21" i="5"/>
  <c r="AR11" i="5"/>
  <c r="BT16" i="5"/>
  <c r="BT20" i="5"/>
  <c r="AR14" i="5"/>
  <c r="AR9" i="5"/>
  <c r="AR22" i="5"/>
  <c r="BT11" i="5"/>
  <c r="BX28" i="5"/>
  <c r="CB9" i="5"/>
  <c r="AR12" i="5"/>
  <c r="AR10" i="5"/>
  <c r="BT24" i="5"/>
  <c r="CF19" i="5"/>
  <c r="CB26" i="5"/>
  <c r="AV25" i="5"/>
  <c r="AV19" i="5"/>
  <c r="AZ17" i="5"/>
  <c r="AV27" i="5"/>
  <c r="AZ27" i="5"/>
  <c r="AZ18" i="5"/>
  <c r="AZ19" i="5"/>
  <c r="AZ24" i="5"/>
  <c r="AZ26" i="5"/>
  <c r="AZ6" i="5"/>
  <c r="BT13" i="5"/>
  <c r="AR23" i="5"/>
  <c r="AR13" i="5"/>
  <c r="AR25" i="5"/>
  <c r="AR27" i="5"/>
  <c r="AJ23" i="5"/>
  <c r="AR29" i="4"/>
  <c r="AR20" i="4"/>
  <c r="AR16" i="4"/>
  <c r="BH6" i="4"/>
  <c r="AN24" i="4"/>
  <c r="AR9" i="4"/>
  <c r="AR22" i="4"/>
  <c r="BH29" i="4"/>
  <c r="BT12" i="4"/>
  <c r="AR11" i="4"/>
  <c r="AR14" i="4"/>
  <c r="BT22" i="4"/>
  <c r="BH21" i="4"/>
  <c r="AR8" i="4"/>
  <c r="AR26" i="4"/>
  <c r="AR6" i="4"/>
  <c r="AR25" i="4"/>
  <c r="AR7" i="4"/>
  <c r="BD22" i="4"/>
  <c r="AN23" i="4"/>
  <c r="AN25" i="4"/>
  <c r="AR12" i="4"/>
  <c r="AR27" i="4"/>
  <c r="AR19" i="4"/>
  <c r="AR10" i="4"/>
  <c r="AR13" i="4"/>
  <c r="AR24" i="4"/>
  <c r="AN11" i="4"/>
  <c r="BT25" i="4"/>
  <c r="BP15" i="4"/>
  <c r="BH14" i="4"/>
  <c r="AN28" i="3"/>
  <c r="AV44" i="3"/>
  <c r="BD43" i="3"/>
  <c r="AN19" i="3"/>
  <c r="BD18" i="3"/>
  <c r="BX37" i="3"/>
  <c r="BX30" i="3"/>
  <c r="BX44" i="3"/>
  <c r="CF33" i="3"/>
  <c r="BX41" i="3"/>
  <c r="BX21" i="3"/>
  <c r="BP24" i="3"/>
  <c r="BD55" i="3"/>
  <c r="BD52" i="3"/>
  <c r="BD33" i="3"/>
  <c r="AV35" i="3"/>
  <c r="BD24" i="3"/>
  <c r="BD50" i="3"/>
  <c r="BD48" i="3"/>
  <c r="BD31" i="3"/>
  <c r="BD36" i="3"/>
  <c r="AV25" i="3"/>
  <c r="BX43" i="2"/>
  <c r="BX44" i="2"/>
  <c r="BX38" i="2"/>
  <c r="BX30" i="2"/>
  <c r="BX23" i="2"/>
  <c r="BX7" i="2"/>
  <c r="BX17" i="2"/>
  <c r="BT20" i="2"/>
  <c r="CB47" i="2"/>
  <c r="BX31" i="2"/>
  <c r="BX22" i="2"/>
  <c r="CB33" i="2"/>
  <c r="CB36" i="2"/>
  <c r="CB34" i="2"/>
  <c r="BT9" i="2"/>
  <c r="CB32" i="2"/>
  <c r="BX24" i="2"/>
  <c r="CB31" i="2"/>
  <c r="BX47" i="2"/>
  <c r="BX21" i="2"/>
  <c r="CB46" i="2"/>
  <c r="CB24" i="2"/>
  <c r="BX16" i="2"/>
  <c r="BX20" i="2"/>
  <c r="BX36" i="2"/>
  <c r="BX41" i="2"/>
  <c r="BX32" i="2"/>
  <c r="BX42" i="2"/>
  <c r="BX39" i="2"/>
  <c r="BT47" i="2"/>
  <c r="BT29" i="2"/>
  <c r="BX15" i="2"/>
  <c r="CB12" i="2"/>
  <c r="BX11" i="2"/>
  <c r="BX9" i="2"/>
  <c r="BX8" i="2"/>
  <c r="BX28" i="2"/>
  <c r="CB8" i="2"/>
  <c r="BX26" i="2"/>
  <c r="BT35" i="2"/>
  <c r="BT42" i="2"/>
  <c r="BT27" i="2"/>
  <c r="BX13" i="2"/>
  <c r="BX46" i="2"/>
  <c r="BT18" i="9"/>
  <c r="BT16" i="9"/>
  <c r="BT9" i="9"/>
  <c r="BT21" i="9"/>
  <c r="BT31" i="9"/>
  <c r="AN19" i="9"/>
  <c r="BT15" i="9"/>
  <c r="BT26" i="9"/>
  <c r="BT25" i="9"/>
  <c r="CF7" i="9"/>
  <c r="BT6" i="9"/>
  <c r="BT11" i="9"/>
  <c r="BT29" i="9"/>
  <c r="BX12" i="9"/>
  <c r="CF20" i="9"/>
  <c r="BT7" i="9"/>
  <c r="CB32" i="9"/>
  <c r="BT8" i="9"/>
  <c r="CF19" i="9"/>
  <c r="CF21" i="9"/>
  <c r="BT27" i="9"/>
  <c r="BT23" i="9"/>
  <c r="BT13" i="9"/>
  <c r="BT33" i="9"/>
  <c r="BT22" i="9"/>
  <c r="CF32" i="9"/>
  <c r="CF17" i="9"/>
  <c r="CF10" i="9"/>
  <c r="CF14" i="9"/>
  <c r="BT14" i="9"/>
  <c r="CF31" i="9"/>
  <c r="BT28" i="9"/>
  <c r="BL21" i="9"/>
  <c r="BL12" i="9"/>
  <c r="BX28" i="9"/>
  <c r="BX24" i="9"/>
  <c r="AN7" i="9"/>
  <c r="AN23" i="9"/>
  <c r="BX31" i="9"/>
  <c r="BX20" i="9"/>
  <c r="BX30" i="9"/>
  <c r="CB17" i="9"/>
  <c r="BL23" i="9"/>
  <c r="BX29" i="9"/>
  <c r="BX19" i="9"/>
  <c r="AN17" i="9"/>
  <c r="BL28" i="9"/>
  <c r="BL7" i="9"/>
  <c r="BL25" i="9"/>
  <c r="BX27" i="9"/>
  <c r="AN11" i="9"/>
  <c r="CB31" i="9"/>
  <c r="BX33" i="9"/>
  <c r="CB26" i="9"/>
  <c r="BX35" i="9"/>
  <c r="BL26" i="9"/>
  <c r="CB14" i="9"/>
  <c r="BX9" i="9"/>
  <c r="CB33" i="9"/>
  <c r="BX8" i="9"/>
  <c r="CB18" i="9"/>
  <c r="AN16" i="9"/>
  <c r="BL11" i="9"/>
  <c r="CB19" i="9"/>
  <c r="BL16" i="9"/>
  <c r="BX11" i="9"/>
  <c r="AN15" i="9"/>
  <c r="CB20" i="9"/>
  <c r="BX17" i="9"/>
  <c r="CB29" i="9"/>
  <c r="CB28" i="9"/>
  <c r="BX16" i="9"/>
  <c r="BX32" i="9"/>
  <c r="CB22" i="9"/>
  <c r="AN10" i="9"/>
  <c r="BP14" i="7"/>
  <c r="AZ15" i="7"/>
  <c r="AZ12" i="7"/>
  <c r="AV22" i="7"/>
  <c r="AZ17" i="7"/>
  <c r="AV24" i="7"/>
  <c r="AV20" i="7"/>
  <c r="AV16" i="7"/>
  <c r="AV26" i="7"/>
  <c r="AV31" i="7"/>
  <c r="AV21" i="7"/>
  <c r="AR13" i="7"/>
  <c r="AR7" i="7"/>
  <c r="AR14" i="7"/>
  <c r="AR31" i="7"/>
  <c r="AZ24" i="7"/>
  <c r="CF9" i="7"/>
  <c r="BH11" i="7"/>
  <c r="AV28" i="7"/>
  <c r="AV8" i="7"/>
  <c r="AV29" i="7"/>
  <c r="AV30" i="7"/>
  <c r="AV10" i="7"/>
  <c r="AV11" i="7"/>
  <c r="BH8" i="7"/>
  <c r="BH21" i="7"/>
  <c r="AV17" i="7"/>
  <c r="AV19" i="7"/>
  <c r="AV18" i="7"/>
  <c r="AV9" i="7"/>
  <c r="AV25" i="7"/>
  <c r="AV32" i="7"/>
  <c r="AV15" i="7"/>
  <c r="AV23" i="7"/>
  <c r="AN38" i="3"/>
  <c r="AV36" i="3"/>
  <c r="AN27" i="3"/>
  <c r="BD42" i="3"/>
  <c r="BD47" i="3"/>
  <c r="BD30" i="3"/>
  <c r="BD7" i="3"/>
  <c r="BD56" i="3"/>
  <c r="BD10" i="3"/>
  <c r="BD8" i="3"/>
  <c r="AV22" i="3"/>
  <c r="BD46" i="3"/>
  <c r="BD34" i="3"/>
  <c r="BD51" i="3"/>
  <c r="AV49" i="3"/>
  <c r="CB22" i="3"/>
  <c r="CB39" i="3"/>
  <c r="BD54" i="3"/>
  <c r="CB14" i="3"/>
  <c r="CB35" i="3"/>
  <c r="BD6" i="3"/>
  <c r="CB27" i="3"/>
  <c r="BD38" i="3"/>
  <c r="CB7" i="3"/>
  <c r="CB31" i="3"/>
  <c r="CB41" i="3"/>
  <c r="CB12" i="3"/>
  <c r="CB8" i="3"/>
  <c r="CB26" i="3"/>
  <c r="AN22" i="3"/>
  <c r="AV7" i="3"/>
  <c r="BD15" i="3"/>
  <c r="BD53" i="3"/>
  <c r="BD41" i="3"/>
  <c r="BD19" i="3"/>
  <c r="AN15" i="3"/>
  <c r="BD26" i="3"/>
  <c r="BD9" i="3"/>
  <c r="BD20" i="3"/>
  <c r="AV24" i="3"/>
  <c r="BD27" i="3"/>
  <c r="BD35" i="3"/>
  <c r="BD21" i="3"/>
  <c r="BD17" i="3"/>
  <c r="CB11" i="3"/>
  <c r="CB18" i="3"/>
  <c r="BD13" i="3"/>
  <c r="CB38" i="3"/>
  <c r="AV48" i="3"/>
  <c r="CB36" i="3"/>
  <c r="CB15" i="3"/>
  <c r="CB10" i="3"/>
  <c r="CB33" i="3"/>
  <c r="CB40" i="3"/>
  <c r="CB16" i="3"/>
  <c r="AN7" i="3"/>
  <c r="AN6" i="3"/>
  <c r="AV46" i="3"/>
  <c r="AV53" i="3"/>
  <c r="BD49" i="3"/>
  <c r="BD45" i="3"/>
  <c r="BD40" i="3"/>
  <c r="AV58" i="3"/>
  <c r="AN43" i="3"/>
  <c r="BD37" i="3"/>
  <c r="BD14" i="3"/>
  <c r="BD39" i="3"/>
  <c r="AN9" i="3"/>
  <c r="BD32" i="3"/>
  <c r="BD28" i="3"/>
  <c r="BD12" i="3"/>
  <c r="CB9" i="3"/>
  <c r="CB17" i="3"/>
  <c r="CB29" i="3"/>
  <c r="CB24" i="3"/>
  <c r="CB13" i="3"/>
  <c r="CB37" i="3"/>
  <c r="CB19" i="3"/>
  <c r="BD11" i="3"/>
  <c r="CB20" i="3"/>
  <c r="BD25" i="3"/>
  <c r="BD22" i="3"/>
  <c r="BP28" i="2"/>
  <c r="BT18" i="2"/>
  <c r="BT26" i="2"/>
  <c r="BT14" i="2"/>
  <c r="BT15" i="2"/>
  <c r="BP37" i="2"/>
  <c r="BT36" i="2"/>
  <c r="BT45" i="2"/>
  <c r="BP32" i="2"/>
  <c r="BP34" i="2"/>
  <c r="BP36" i="2"/>
  <c r="BP43" i="2"/>
  <c r="BT28" i="2"/>
  <c r="BT25" i="2"/>
  <c r="BP9" i="2"/>
  <c r="BT37" i="2"/>
  <c r="BT41" i="2"/>
  <c r="BT32" i="2"/>
  <c r="BP17" i="2"/>
  <c r="BP30" i="2"/>
  <c r="BP14" i="2"/>
  <c r="BT21" i="2"/>
  <c r="BP11" i="2"/>
  <c r="BP6" i="2"/>
  <c r="BT46" i="2"/>
  <c r="BT6" i="2"/>
  <c r="BT12" i="2"/>
  <c r="BP35" i="2"/>
  <c r="BP16" i="2"/>
  <c r="BP31" i="2"/>
  <c r="BT38" i="2"/>
  <c r="BT7" i="2"/>
  <c r="BT30" i="2"/>
  <c r="BT33" i="2"/>
  <c r="BT11" i="2"/>
  <c r="BP22" i="2"/>
  <c r="BP40" i="2"/>
  <c r="BT24" i="2"/>
  <c r="BP47" i="2"/>
  <c r="BP8" i="2"/>
  <c r="BP44" i="2"/>
  <c r="BT43" i="2"/>
  <c r="BP38" i="2"/>
  <c r="CF17" i="2"/>
  <c r="BT13" i="2"/>
  <c r="BP19" i="2"/>
  <c r="BP45" i="2"/>
  <c r="BP29" i="2"/>
  <c r="BP18" i="2"/>
  <c r="BP26" i="2"/>
  <c r="BT39" i="2"/>
  <c r="BT8" i="2"/>
  <c r="BT40" i="2"/>
  <c r="BT22" i="2"/>
  <c r="BT16" i="2"/>
  <c r="BT23" i="2"/>
  <c r="BT34" i="2"/>
  <c r="BP42" i="2"/>
  <c r="BP41" i="2"/>
  <c r="BP27" i="2"/>
  <c r="BP20" i="2"/>
  <c r="BH20" i="5"/>
  <c r="BH14" i="5"/>
  <c r="BH7" i="5"/>
  <c r="BH22" i="5"/>
  <c r="BH10" i="5"/>
  <c r="BH6" i="5"/>
  <c r="BH12" i="5"/>
  <c r="BH16" i="5"/>
  <c r="BH13" i="5"/>
  <c r="BH8" i="5"/>
  <c r="BH21" i="5"/>
  <c r="BH18" i="5"/>
  <c r="BH9" i="5"/>
  <c r="BH26" i="9"/>
  <c r="BH22" i="9"/>
  <c r="BH11" i="9"/>
  <c r="BH28" i="9"/>
  <c r="BH16" i="9"/>
  <c r="BH25" i="9"/>
  <c r="BH14" i="9"/>
  <c r="BH23" i="9"/>
  <c r="BH15" i="9"/>
  <c r="BH20" i="9"/>
  <c r="BH27" i="9"/>
  <c r="BH18" i="9"/>
  <c r="BH24" i="9"/>
  <c r="BH12" i="9"/>
  <c r="BH29" i="9"/>
  <c r="BH13" i="9"/>
  <c r="BH17" i="9"/>
  <c r="BH21" i="9"/>
  <c r="BL8" i="5"/>
  <c r="BL12" i="5"/>
  <c r="BL6" i="5"/>
  <c r="BL10" i="5"/>
  <c r="BL16" i="5"/>
  <c r="BL23" i="5"/>
  <c r="BL20" i="5"/>
  <c r="BL14" i="5"/>
  <c r="BL24" i="5"/>
  <c r="BL19" i="5"/>
  <c r="BL17" i="5"/>
  <c r="BL11" i="5"/>
  <c r="BL7" i="5"/>
  <c r="AV16" i="8"/>
  <c r="AV9" i="8"/>
  <c r="AV8" i="8"/>
  <c r="AV15" i="8"/>
  <c r="AV18" i="8"/>
  <c r="AV20" i="8"/>
  <c r="AV7" i="8"/>
  <c r="AV14" i="8"/>
  <c r="AV12" i="8"/>
  <c r="AV10" i="8"/>
  <c r="AV17" i="8"/>
  <c r="AN14" i="8"/>
  <c r="AN17" i="8"/>
  <c r="AN7" i="8"/>
  <c r="AN19" i="8"/>
  <c r="AN9" i="8"/>
  <c r="AN18" i="8"/>
  <c r="AN33" i="3"/>
  <c r="AN18" i="3"/>
  <c r="AN35" i="3"/>
  <c r="AN21" i="3"/>
  <c r="AN16" i="3"/>
  <c r="AN25" i="3"/>
  <c r="AN24" i="3"/>
  <c r="BH15" i="5"/>
  <c r="AN11" i="8"/>
  <c r="BH8" i="9"/>
  <c r="BL15" i="5"/>
  <c r="BH11" i="5"/>
  <c r="BX22" i="8"/>
  <c r="BX9" i="8"/>
  <c r="BX16" i="8"/>
  <c r="BX15" i="8"/>
  <c r="CF21" i="7"/>
  <c r="CF34" i="7"/>
  <c r="CF23" i="7"/>
  <c r="CF8" i="7"/>
  <c r="CF6" i="7"/>
  <c r="CF29" i="7"/>
  <c r="CF18" i="7"/>
  <c r="CF27" i="7"/>
  <c r="BH19" i="2"/>
  <c r="BH38" i="2"/>
  <c r="BH10" i="2"/>
  <c r="BH21" i="2"/>
  <c r="AZ20" i="7"/>
  <c r="AZ10" i="7"/>
  <c r="AZ11" i="7"/>
  <c r="AZ28" i="7"/>
  <c r="AZ23" i="7"/>
  <c r="AZ30" i="7"/>
  <c r="AZ7" i="7"/>
  <c r="AZ21" i="7"/>
  <c r="AZ22" i="7"/>
  <c r="AZ34" i="7"/>
  <c r="AZ29" i="7"/>
  <c r="AZ25" i="7"/>
  <c r="AZ35" i="7"/>
  <c r="AZ19" i="7"/>
  <c r="AZ8" i="7"/>
  <c r="AZ18" i="7"/>
  <c r="AZ13" i="7"/>
  <c r="AZ36" i="7"/>
  <c r="AZ33" i="7"/>
  <c r="AZ31" i="7"/>
  <c r="AZ27" i="7"/>
  <c r="AZ7" i="2"/>
  <c r="AZ32" i="2"/>
  <c r="AZ15" i="2"/>
  <c r="AZ13" i="2"/>
  <c r="AZ45" i="2"/>
  <c r="BL38" i="3"/>
  <c r="BL12" i="3"/>
  <c r="BL19" i="3"/>
  <c r="BL9" i="3"/>
  <c r="BL6" i="3"/>
  <c r="BL32" i="3"/>
  <c r="BL39" i="3"/>
  <c r="BL34" i="3"/>
  <c r="AR10" i="3"/>
  <c r="AR25" i="3"/>
  <c r="AR21" i="3"/>
  <c r="AR16" i="3"/>
  <c r="AR43" i="3"/>
  <c r="AR45" i="3"/>
  <c r="AR33" i="3"/>
  <c r="AR42" i="3"/>
  <c r="AR19" i="3"/>
  <c r="AR11" i="3"/>
  <c r="AR29" i="3"/>
  <c r="AR30" i="3"/>
  <c r="AR44" i="3"/>
  <c r="AV18" i="5"/>
  <c r="AV15" i="5"/>
  <c r="AV17" i="5"/>
  <c r="AV20" i="5"/>
  <c r="AV12" i="5"/>
  <c r="AV23" i="5"/>
  <c r="AV10" i="5"/>
  <c r="AV13" i="5"/>
  <c r="AV28" i="5"/>
  <c r="AV16" i="5"/>
  <c r="AV8" i="5"/>
  <c r="AN16" i="8"/>
  <c r="AN12" i="8"/>
  <c r="AN14" i="3"/>
  <c r="AN13" i="3"/>
  <c r="AN41" i="3"/>
  <c r="AN29" i="3"/>
  <c r="AN31" i="3"/>
  <c r="AN32" i="3"/>
  <c r="AN37" i="3"/>
  <c r="BH23" i="5"/>
  <c r="BL18" i="5"/>
  <c r="BL22" i="5"/>
  <c r="BP12" i="9"/>
  <c r="BP10" i="9"/>
  <c r="BP6" i="9"/>
  <c r="BP15" i="9"/>
  <c r="BP18" i="9"/>
  <c r="BP23" i="9"/>
  <c r="BP28" i="9"/>
  <c r="BX25" i="4"/>
  <c r="BX10" i="4"/>
  <c r="BX12" i="4"/>
  <c r="BX31" i="4"/>
  <c r="BX28" i="4"/>
  <c r="BX30" i="4"/>
  <c r="BX29" i="4"/>
  <c r="BD24" i="9"/>
  <c r="BD22" i="9"/>
  <c r="BD21" i="9"/>
  <c r="BD20" i="9"/>
  <c r="CF14" i="3"/>
  <c r="CF24" i="3"/>
  <c r="CF34" i="3"/>
  <c r="CF40" i="3"/>
  <c r="CF47" i="3"/>
  <c r="CF21" i="3"/>
  <c r="CF22" i="3"/>
  <c r="CF28" i="3"/>
  <c r="CF16" i="3"/>
  <c r="CF42" i="3"/>
  <c r="CF19" i="3"/>
  <c r="CF37" i="3"/>
  <c r="CF13" i="3"/>
  <c r="CF25" i="3"/>
  <c r="AV45" i="2"/>
  <c r="AV38" i="2"/>
  <c r="AV11" i="2"/>
  <c r="AV18" i="2"/>
  <c r="AV47" i="2"/>
  <c r="AV42" i="2"/>
  <c r="AV46" i="2"/>
  <c r="AV31" i="2"/>
  <c r="AN12" i="3"/>
  <c r="AN34" i="3"/>
  <c r="AN10" i="8"/>
  <c r="AN17" i="3"/>
  <c r="AN39" i="3"/>
  <c r="AN30" i="3"/>
  <c r="BD9" i="4"/>
  <c r="BD12" i="4"/>
  <c r="AN15" i="8"/>
  <c r="AN8" i="8"/>
  <c r="AN23" i="3"/>
  <c r="AN42" i="3"/>
  <c r="AN26" i="3"/>
  <c r="AN10" i="3"/>
  <c r="AN20" i="3"/>
  <c r="AN8" i="3"/>
  <c r="AN36" i="3"/>
  <c r="AN11" i="3"/>
  <c r="BH19" i="5"/>
  <c r="BH17" i="5"/>
  <c r="BL13" i="5"/>
  <c r="AV13" i="8"/>
  <c r="BD31" i="7"/>
  <c r="BD35" i="7"/>
  <c r="BD16" i="7"/>
  <c r="BD32" i="7"/>
  <c r="BD26" i="7"/>
  <c r="BD25" i="7"/>
  <c r="BD17" i="7"/>
  <c r="BD19" i="7"/>
  <c r="BD13" i="7"/>
  <c r="BD10" i="7"/>
  <c r="BD18" i="7"/>
  <c r="BD27" i="7"/>
  <c r="BD14" i="7"/>
  <c r="BD6" i="7"/>
  <c r="BD33" i="7"/>
  <c r="BD12" i="7"/>
  <c r="BD7" i="7"/>
  <c r="BD24" i="7"/>
  <c r="BD28" i="7"/>
  <c r="BD15" i="7"/>
  <c r="BD36" i="7"/>
  <c r="BD30" i="7"/>
  <c r="BD21" i="7"/>
  <c r="BD22" i="7"/>
  <c r="BD9" i="7"/>
  <c r="BL17" i="9"/>
  <c r="BL8" i="9"/>
  <c r="BL32" i="9"/>
  <c r="BL24" i="9"/>
  <c r="BL20" i="9"/>
  <c r="BL27" i="9"/>
  <c r="BL6" i="9"/>
  <c r="BL29" i="9"/>
  <c r="BL15" i="9"/>
  <c r="BL30" i="9"/>
  <c r="BL14" i="9"/>
  <c r="BL18" i="9"/>
  <c r="BL19" i="9"/>
  <c r="BL10" i="9"/>
  <c r="BL31" i="9"/>
  <c r="AJ6" i="7"/>
  <c r="AJ8" i="7"/>
  <c r="AJ20" i="7"/>
  <c r="AJ27" i="7"/>
  <c r="AJ11" i="7"/>
  <c r="AJ13" i="7"/>
  <c r="AJ21" i="7"/>
  <c r="AJ23" i="7"/>
  <c r="AJ14" i="7"/>
  <c r="AJ25" i="7"/>
  <c r="AJ19" i="7"/>
  <c r="AJ16" i="8"/>
  <c r="BT24" i="9"/>
  <c r="CB13" i="4"/>
  <c r="CB6" i="4"/>
  <c r="CF13" i="8"/>
  <c r="AJ15" i="5"/>
  <c r="AN21" i="9"/>
  <c r="AN6" i="9"/>
  <c r="CB17" i="4"/>
  <c r="CF18" i="8"/>
  <c r="AJ7" i="5"/>
  <c r="AZ6" i="9"/>
  <c r="AZ8" i="9"/>
  <c r="BP25" i="9"/>
  <c r="BP21" i="9"/>
  <c r="BP26" i="9"/>
  <c r="BH10" i="9"/>
  <c r="BD18" i="9"/>
  <c r="BP30" i="9"/>
  <c r="AZ11" i="9"/>
  <c r="BD16" i="9"/>
  <c r="BD11" i="9"/>
  <c r="BD17" i="9"/>
  <c r="BH7" i="9"/>
  <c r="BL22" i="9"/>
  <c r="BX15" i="9"/>
  <c r="AN22" i="9"/>
  <c r="AN12" i="9"/>
  <c r="AZ10" i="9"/>
  <c r="AZ9" i="9"/>
  <c r="AZ18" i="9"/>
  <c r="AZ7" i="9"/>
  <c r="BH9" i="9"/>
  <c r="BD13" i="9"/>
  <c r="BD19" i="9"/>
  <c r="AZ16" i="9"/>
  <c r="BD7" i="9"/>
  <c r="CB10" i="8"/>
  <c r="CB11" i="8"/>
  <c r="CB20" i="8"/>
  <c r="CB9" i="8"/>
  <c r="CB21" i="8"/>
  <c r="CB6" i="8"/>
  <c r="AV21" i="8"/>
  <c r="BT6" i="8"/>
  <c r="AV6" i="8"/>
  <c r="CF20" i="8"/>
  <c r="BH16" i="8"/>
  <c r="BH17" i="8"/>
  <c r="BT21" i="8"/>
  <c r="AV11" i="8"/>
  <c r="CF15" i="8"/>
  <c r="BH13" i="8"/>
  <c r="BH12" i="8"/>
  <c r="BH14" i="8"/>
  <c r="CF12" i="8"/>
  <c r="CF24" i="8"/>
  <c r="CB13" i="8"/>
  <c r="BH6" i="8"/>
  <c r="AJ6" i="8"/>
  <c r="AJ14" i="8"/>
  <c r="CB24" i="8"/>
  <c r="CB17" i="8"/>
  <c r="CB23" i="8"/>
  <c r="CB22" i="8"/>
  <c r="AR9" i="8"/>
  <c r="CB14" i="8"/>
  <c r="BH19" i="8"/>
  <c r="AJ10" i="8"/>
  <c r="CB7" i="8"/>
  <c r="BH11" i="8"/>
  <c r="BH8" i="8"/>
  <c r="AN9" i="7"/>
  <c r="AN6" i="7"/>
  <c r="AN13" i="7"/>
  <c r="AN11" i="7"/>
  <c r="AN23" i="7"/>
  <c r="AN15" i="7"/>
  <c r="AN19" i="7"/>
  <c r="CF30" i="7"/>
  <c r="CF11" i="7"/>
  <c r="CF20" i="7"/>
  <c r="BT18" i="7"/>
  <c r="BT19" i="7"/>
  <c r="CF25" i="7"/>
  <c r="BT22" i="7"/>
  <c r="CF35" i="7"/>
  <c r="BT11" i="7"/>
  <c r="CF22" i="7"/>
  <c r="BX18" i="7"/>
  <c r="BP6" i="7"/>
  <c r="CF7" i="7"/>
  <c r="AR26" i="7"/>
  <c r="AR6" i="7"/>
  <c r="AJ24" i="7"/>
  <c r="AJ16" i="7"/>
  <c r="AJ9" i="7"/>
  <c r="AN21" i="7"/>
  <c r="BP22" i="7"/>
  <c r="AN22" i="7"/>
  <c r="AN12" i="7"/>
  <c r="AN26" i="7"/>
  <c r="AN8" i="7"/>
  <c r="CF17" i="7"/>
  <c r="BT16" i="7"/>
  <c r="BT30" i="7"/>
  <c r="BT15" i="7"/>
  <c r="CF33" i="7"/>
  <c r="BT28" i="7"/>
  <c r="CF15" i="7"/>
  <c r="CF24" i="7"/>
  <c r="BT13" i="7"/>
  <c r="CF12" i="7"/>
  <c r="CF32" i="7"/>
  <c r="BP23" i="7"/>
  <c r="BX13" i="7"/>
  <c r="BT26" i="7"/>
  <c r="BT24" i="7"/>
  <c r="BX11" i="7"/>
  <c r="AZ26" i="7"/>
  <c r="AZ6" i="7"/>
  <c r="AN25" i="7"/>
  <c r="BP21" i="7"/>
  <c r="AN27" i="7"/>
  <c r="AN18" i="7"/>
  <c r="AN10" i="7"/>
  <c r="AN14" i="7"/>
  <c r="BT29" i="7"/>
  <c r="CF10" i="7"/>
  <c r="BT6" i="7"/>
  <c r="CF13" i="7"/>
  <c r="BT25" i="7"/>
  <c r="CF31" i="7"/>
  <c r="BT9" i="7"/>
  <c r="CF14" i="7"/>
  <c r="CF19" i="7"/>
  <c r="CF28" i="7"/>
  <c r="CF16" i="7"/>
  <c r="BT27" i="7"/>
  <c r="BT10" i="7"/>
  <c r="BX7" i="7"/>
  <c r="BT8" i="7"/>
  <c r="BX27" i="7"/>
  <c r="AJ10" i="7"/>
  <c r="CF17" i="5"/>
  <c r="CF15" i="5"/>
  <c r="CF21" i="5"/>
  <c r="CF18" i="5"/>
  <c r="BP12" i="5"/>
  <c r="BX16" i="5"/>
  <c r="BP19" i="5"/>
  <c r="AR24" i="5"/>
  <c r="BT10" i="5"/>
  <c r="BT19" i="5"/>
  <c r="AR28" i="5"/>
  <c r="BT21" i="5"/>
  <c r="CB23" i="5"/>
  <c r="AR26" i="5"/>
  <c r="AR17" i="5"/>
  <c r="CF14" i="5"/>
  <c r="AR8" i="5"/>
  <c r="AR18" i="5"/>
  <c r="AJ11" i="5"/>
  <c r="CF28" i="5"/>
  <c r="CF11" i="5"/>
  <c r="BD24" i="4"/>
  <c r="BD8" i="4"/>
  <c r="BD7" i="4"/>
  <c r="BD30" i="4"/>
  <c r="BD29" i="4"/>
  <c r="BD10" i="4"/>
  <c r="AN7" i="4"/>
  <c r="AN14" i="4"/>
  <c r="AN17" i="4"/>
  <c r="CF12" i="4"/>
  <c r="BD18" i="4"/>
  <c r="BD32" i="4"/>
  <c r="BD19" i="4"/>
  <c r="BD15" i="4"/>
  <c r="BD17" i="4"/>
  <c r="BD11" i="4"/>
  <c r="BD28" i="4"/>
  <c r="AN12" i="4"/>
  <c r="AN18" i="4"/>
  <c r="AN10" i="4"/>
  <c r="AN8" i="4"/>
  <c r="AN13" i="4"/>
  <c r="CF24" i="4"/>
  <c r="CF28" i="4"/>
  <c r="CF17" i="4"/>
  <c r="CF14" i="4"/>
  <c r="CF29" i="4"/>
  <c r="CF26" i="4"/>
  <c r="BX16" i="4"/>
  <c r="BX7" i="4"/>
  <c r="BX13" i="4"/>
  <c r="BX15" i="4"/>
  <c r="BX11" i="4"/>
  <c r="BX14" i="4"/>
  <c r="BL6" i="4"/>
  <c r="BL9" i="4"/>
  <c r="CF16" i="4"/>
  <c r="CF19" i="4"/>
  <c r="BP24" i="4"/>
  <c r="BH11" i="4"/>
  <c r="BH19" i="4"/>
  <c r="BH27" i="4"/>
  <c r="BH12" i="4"/>
  <c r="BH20" i="4"/>
  <c r="BH28" i="4"/>
  <c r="CB9" i="4"/>
  <c r="BX19" i="4"/>
  <c r="BD25" i="4"/>
  <c r="BD27" i="4"/>
  <c r="BD13" i="4"/>
  <c r="BD26" i="4"/>
  <c r="BD23" i="4"/>
  <c r="AN20" i="4"/>
  <c r="AN19" i="4"/>
  <c r="AN21" i="4"/>
  <c r="CF27" i="4"/>
  <c r="CF31" i="4"/>
  <c r="AN6" i="4"/>
  <c r="BX32" i="4"/>
  <c r="CF33" i="4"/>
  <c r="CF30" i="4"/>
  <c r="CF13" i="4"/>
  <c r="CF10" i="4"/>
  <c r="BX24" i="4"/>
  <c r="BX8" i="4"/>
  <c r="BX23" i="4"/>
  <c r="BX26" i="4"/>
  <c r="BX6" i="4"/>
  <c r="BX17" i="4"/>
  <c r="BX9" i="4"/>
  <c r="CF32" i="4"/>
  <c r="CF35" i="4"/>
  <c r="BH7" i="4"/>
  <c r="BH15" i="4"/>
  <c r="BH23" i="4"/>
  <c r="BH8" i="4"/>
  <c r="BH16" i="4"/>
  <c r="BH24" i="4"/>
  <c r="BD16" i="4"/>
  <c r="AN15" i="4"/>
  <c r="CF8" i="4"/>
  <c r="CF6" i="4"/>
  <c r="CF25" i="4"/>
  <c r="CF22" i="4"/>
  <c r="CF34" i="4"/>
  <c r="BX20" i="4"/>
  <c r="BX18" i="4"/>
  <c r="BX21" i="4"/>
  <c r="BX22" i="4"/>
  <c r="BH9" i="4"/>
  <c r="BH17" i="4"/>
  <c r="BH25" i="4"/>
  <c r="BH10" i="4"/>
  <c r="BH18" i="4"/>
  <c r="AY35" i="4"/>
  <c r="AZ11" i="4" s="1"/>
  <c r="BP31" i="3"/>
  <c r="BP18" i="3"/>
  <c r="BP37" i="3"/>
  <c r="BP32" i="3"/>
  <c r="BP15" i="3"/>
  <c r="BP19" i="3"/>
  <c r="BP10" i="3"/>
  <c r="BP23" i="3"/>
  <c r="BP13" i="3"/>
  <c r="BP22" i="3"/>
  <c r="BT31" i="3"/>
  <c r="AZ51" i="3"/>
  <c r="BP27" i="3"/>
  <c r="BP36" i="3"/>
  <c r="BP12" i="3"/>
  <c r="BP39" i="3"/>
  <c r="BP25" i="3"/>
  <c r="BP17" i="3"/>
  <c r="BP30" i="3"/>
  <c r="BP11" i="3"/>
  <c r="BP14" i="3"/>
  <c r="BP40" i="3"/>
  <c r="BP7" i="3"/>
  <c r="AZ27" i="2"/>
  <c r="AZ20" i="2"/>
  <c r="BX37" i="2"/>
  <c r="CF20" i="2"/>
  <c r="AF6" i="2"/>
  <c r="AF7" i="2"/>
  <c r="AF11" i="2"/>
  <c r="AF15" i="2"/>
  <c r="AF19" i="2"/>
  <c r="AF23" i="2"/>
  <c r="AF27" i="2"/>
  <c r="AF31" i="2"/>
  <c r="AF35" i="2"/>
  <c r="AF39" i="2"/>
  <c r="AF43" i="2"/>
  <c r="AF47" i="2"/>
  <c r="AF8" i="2"/>
  <c r="AF12" i="2"/>
  <c r="AF16" i="2"/>
  <c r="AF20" i="2"/>
  <c r="AF24" i="2"/>
  <c r="AF28" i="2"/>
  <c r="AF32" i="2"/>
  <c r="AF36" i="2"/>
  <c r="AF40" i="2"/>
  <c r="AF44" i="2"/>
  <c r="AF9" i="2"/>
  <c r="AF13" i="2"/>
  <c r="AF17" i="2"/>
  <c r="AF21" i="2"/>
  <c r="AF25" i="2"/>
  <c r="AF29" i="2"/>
  <c r="AF33" i="2"/>
  <c r="AF37" i="2"/>
  <c r="AF41" i="2"/>
  <c r="AF45" i="2"/>
  <c r="AF10" i="2"/>
  <c r="AF14" i="2"/>
  <c r="AF18" i="2"/>
  <c r="AF22" i="2"/>
  <c r="AF26" i="2"/>
  <c r="AF30" i="2"/>
  <c r="AF34" i="2"/>
  <c r="AF38" i="2"/>
  <c r="AF42" i="2"/>
  <c r="AF46" i="2"/>
  <c r="CB12" i="9"/>
  <c r="BP8" i="9"/>
  <c r="AV17" i="9"/>
  <c r="AZ15" i="9"/>
  <c r="AZ23" i="9"/>
  <c r="AZ21" i="9"/>
  <c r="BP24" i="9"/>
  <c r="BP22" i="9"/>
  <c r="BP27" i="9"/>
  <c r="BP29" i="9"/>
  <c r="BP7" i="9"/>
  <c r="BP19" i="9"/>
  <c r="CF26" i="9"/>
  <c r="CF6" i="9"/>
  <c r="CF13" i="9"/>
  <c r="CB15" i="9"/>
  <c r="CF9" i="9"/>
  <c r="AZ24" i="9"/>
  <c r="AZ13" i="9"/>
  <c r="CB11" i="9"/>
  <c r="CB23" i="9"/>
  <c r="CF16" i="9"/>
  <c r="CF28" i="9"/>
  <c r="BP31" i="9"/>
  <c r="CF24" i="9"/>
  <c r="CB13" i="9"/>
  <c r="CB27" i="9"/>
  <c r="BP32" i="9"/>
  <c r="AZ19" i="9"/>
  <c r="AZ17" i="9"/>
  <c r="AZ22" i="9"/>
  <c r="BP16" i="9"/>
  <c r="BP13" i="9"/>
  <c r="BP20" i="9"/>
  <c r="BP14" i="9"/>
  <c r="BP17" i="9"/>
  <c r="CF34" i="9"/>
  <c r="CB25" i="9"/>
  <c r="CF30" i="9"/>
  <c r="AZ14" i="9"/>
  <c r="CF33" i="9"/>
  <c r="CB10" i="9"/>
  <c r="AZ25" i="9"/>
  <c r="CB24" i="9"/>
  <c r="CB30" i="9"/>
  <c r="CB8" i="9"/>
  <c r="CF23" i="9"/>
  <c r="CF29" i="9"/>
  <c r="CF36" i="9"/>
  <c r="AJ8" i="9"/>
  <c r="AV15" i="9"/>
  <c r="AV12" i="9"/>
  <c r="AV20" i="9"/>
  <c r="AV7" i="9"/>
  <c r="AV22" i="9"/>
  <c r="AV19" i="9"/>
  <c r="AJ23" i="9"/>
  <c r="AJ21" i="9"/>
  <c r="AJ22" i="9"/>
  <c r="AR11" i="9"/>
  <c r="AR27" i="9"/>
  <c r="AR20" i="9"/>
  <c r="AR13" i="9"/>
  <c r="AR6" i="9"/>
  <c r="BX7" i="9"/>
  <c r="CF8" i="9"/>
  <c r="CF25" i="9"/>
  <c r="BX6" i="9"/>
  <c r="BX34" i="9"/>
  <c r="BD23" i="9"/>
  <c r="BD14" i="9"/>
  <c r="BD6" i="9"/>
  <c r="BD12" i="9"/>
  <c r="BH6" i="9"/>
  <c r="BX22" i="9"/>
  <c r="CF15" i="9"/>
  <c r="BX25" i="9"/>
  <c r="CF12" i="9"/>
  <c r="BX21" i="9"/>
  <c r="BD15" i="9"/>
  <c r="BX18" i="9"/>
  <c r="BD10" i="9"/>
  <c r="AV6" i="9"/>
  <c r="AN18" i="9"/>
  <c r="AN13" i="9"/>
  <c r="AN8" i="9"/>
  <c r="AJ7" i="9"/>
  <c r="AJ16" i="9"/>
  <c r="AV21" i="9"/>
  <c r="AV10" i="9"/>
  <c r="AV25" i="9"/>
  <c r="AV11" i="9"/>
  <c r="AV14" i="9"/>
  <c r="AV13" i="9"/>
  <c r="AJ15" i="9"/>
  <c r="AJ13" i="9"/>
  <c r="AJ14" i="9"/>
  <c r="AV24" i="9"/>
  <c r="AV23" i="9"/>
  <c r="AV18" i="9"/>
  <c r="AJ19" i="9"/>
  <c r="AJ17" i="9"/>
  <c r="AJ12" i="9"/>
  <c r="AN20" i="9"/>
  <c r="AN14" i="9"/>
  <c r="AJ20" i="9"/>
  <c r="BP14" i="8"/>
  <c r="BP11" i="8"/>
  <c r="AR7" i="8"/>
  <c r="BP21" i="8"/>
  <c r="AR14" i="8"/>
  <c r="BP10" i="8"/>
  <c r="BP16" i="8"/>
  <c r="BT10" i="8"/>
  <c r="BT11" i="8"/>
  <c r="BT8" i="8"/>
  <c r="BP7" i="8"/>
  <c r="AR19" i="8"/>
  <c r="BL13" i="8"/>
  <c r="BL21" i="8"/>
  <c r="BL14" i="8"/>
  <c r="BL6" i="8"/>
  <c r="BT22" i="8"/>
  <c r="BP15" i="8"/>
  <c r="BT15" i="8"/>
  <c r="BL7" i="8"/>
  <c r="AJ7" i="8"/>
  <c r="AJ11" i="8"/>
  <c r="AJ15" i="8"/>
  <c r="AR10" i="8"/>
  <c r="BP13" i="8"/>
  <c r="AR16" i="8"/>
  <c r="AR20" i="8"/>
  <c r="BP12" i="8"/>
  <c r="BP6" i="8"/>
  <c r="BP17" i="8"/>
  <c r="AR21" i="8"/>
  <c r="AR15" i="8"/>
  <c r="AR17" i="8"/>
  <c r="AR8" i="8"/>
  <c r="BP8" i="8"/>
  <c r="BT7" i="8"/>
  <c r="BP19" i="8"/>
  <c r="AR11" i="8"/>
  <c r="BL9" i="8"/>
  <c r="BL17" i="8"/>
  <c r="BL10" i="8"/>
  <c r="CF17" i="8"/>
  <c r="BP9" i="8"/>
  <c r="AJ9" i="8"/>
  <c r="AJ13" i="8"/>
  <c r="AJ17" i="8"/>
  <c r="BP11" i="7"/>
  <c r="BP19" i="7"/>
  <c r="BP9" i="7"/>
  <c r="BX17" i="7"/>
  <c r="BP10" i="7"/>
  <c r="BX28" i="7"/>
  <c r="BX23" i="7"/>
  <c r="BH10" i="7"/>
  <c r="BX19" i="7"/>
  <c r="BH27" i="7"/>
  <c r="BP20" i="7"/>
  <c r="BH20" i="7"/>
  <c r="BX24" i="7"/>
  <c r="BH14" i="7"/>
  <c r="BX15" i="7"/>
  <c r="BX16" i="7"/>
  <c r="BP24" i="7"/>
  <c r="BP15" i="7"/>
  <c r="BX25" i="7"/>
  <c r="BX9" i="7"/>
  <c r="BP26" i="7"/>
  <c r="BP16" i="7"/>
  <c r="BX12" i="7"/>
  <c r="BX20" i="7"/>
  <c r="BP12" i="7"/>
  <c r="BX8" i="7"/>
  <c r="BX31" i="7"/>
  <c r="BP8" i="7"/>
  <c r="BP7" i="7"/>
  <c r="BP27" i="7"/>
  <c r="BP25" i="7"/>
  <c r="BP17" i="7"/>
  <c r="BX21" i="7"/>
  <c r="BP18" i="7"/>
  <c r="BX32" i="7"/>
  <c r="BX30" i="7"/>
  <c r="BH18" i="7"/>
  <c r="BH7" i="7"/>
  <c r="BX26" i="7"/>
  <c r="BH16" i="7"/>
  <c r="BX14" i="7"/>
  <c r="BH9" i="7"/>
  <c r="BX10" i="7"/>
  <c r="AJ28" i="7"/>
  <c r="AJ22" i="7"/>
  <c r="AJ17" i="7"/>
  <c r="AJ12" i="7"/>
  <c r="AJ7" i="7"/>
  <c r="CF23" i="5"/>
  <c r="CF10" i="5"/>
  <c r="CF22" i="5"/>
  <c r="CF20" i="5"/>
  <c r="CF27" i="5"/>
  <c r="CB8" i="5"/>
  <c r="CB13" i="5"/>
  <c r="CB7" i="5"/>
  <c r="BX10" i="5"/>
  <c r="BX18" i="5"/>
  <c r="BX15" i="5"/>
  <c r="BX14" i="5"/>
  <c r="CF26" i="5"/>
  <c r="BX22" i="5"/>
  <c r="BX20" i="5"/>
  <c r="CF12" i="5"/>
  <c r="CB24" i="5"/>
  <c r="CB20" i="5"/>
  <c r="BX12" i="5"/>
  <c r="CF30" i="5"/>
  <c r="AJ24" i="5"/>
  <c r="AJ20" i="5"/>
  <c r="AJ16" i="5"/>
  <c r="AJ12" i="5"/>
  <c r="CF6" i="5"/>
  <c r="CF7" i="5"/>
  <c r="CF16" i="5"/>
  <c r="CF25" i="5"/>
  <c r="CF29" i="5"/>
  <c r="CB25" i="5"/>
  <c r="CB6" i="5"/>
  <c r="CB10" i="5"/>
  <c r="BX25" i="5"/>
  <c r="BX23" i="5"/>
  <c r="BX21" i="5"/>
  <c r="CF13" i="5"/>
  <c r="CB14" i="5"/>
  <c r="BX27" i="5"/>
  <c r="CF8" i="5"/>
  <c r="CB18" i="5"/>
  <c r="BT18" i="5"/>
  <c r="AJ22" i="5"/>
  <c r="AJ18" i="5"/>
  <c r="AJ14" i="5"/>
  <c r="AJ10" i="5"/>
  <c r="CB15" i="5"/>
  <c r="CF31" i="5"/>
  <c r="CF24" i="5"/>
  <c r="CB11" i="5"/>
  <c r="CB17" i="5"/>
  <c r="CB22" i="5"/>
  <c r="CB21" i="5"/>
  <c r="BX7" i="5"/>
  <c r="BX26" i="5"/>
  <c r="BX6" i="5"/>
  <c r="BX13" i="5"/>
  <c r="BX11" i="5"/>
  <c r="BX17" i="5"/>
  <c r="AJ25" i="5"/>
  <c r="AJ21" i="5"/>
  <c r="AJ17" i="5"/>
  <c r="AJ13" i="5"/>
  <c r="AJ9" i="5"/>
  <c r="AJ6" i="4"/>
  <c r="AJ8" i="4"/>
  <c r="AJ10" i="4"/>
  <c r="AJ12" i="4"/>
  <c r="AJ14" i="4"/>
  <c r="AJ16" i="4"/>
  <c r="AJ18" i="4"/>
  <c r="AJ20" i="4"/>
  <c r="AJ22" i="4"/>
  <c r="AJ24" i="4"/>
  <c r="AJ26" i="4"/>
  <c r="AJ7" i="4"/>
  <c r="AJ9" i="4"/>
  <c r="AJ11" i="4"/>
  <c r="AJ13" i="4"/>
  <c r="AJ15" i="4"/>
  <c r="AJ17" i="4"/>
  <c r="AJ19" i="4"/>
  <c r="AJ21" i="4"/>
  <c r="AJ23" i="4"/>
  <c r="AJ25" i="4"/>
  <c r="BP13" i="4"/>
  <c r="BT21" i="4"/>
  <c r="BT7" i="4"/>
  <c r="BT19" i="4"/>
  <c r="AU33" i="4"/>
  <c r="AV23" i="4" s="1"/>
  <c r="BP9" i="4"/>
  <c r="BP11" i="4"/>
  <c r="BP18" i="4"/>
  <c r="BP23" i="4"/>
  <c r="BP14" i="4"/>
  <c r="BT10" i="4"/>
  <c r="BT14" i="4"/>
  <c r="BL12" i="4"/>
  <c r="BL20" i="4"/>
  <c r="BL28" i="4"/>
  <c r="BL21" i="4"/>
  <c r="BP6" i="4"/>
  <c r="BP25" i="4"/>
  <c r="BP7" i="4"/>
  <c r="BT13" i="4"/>
  <c r="BL8" i="4"/>
  <c r="BT18" i="4"/>
  <c r="BT17" i="4"/>
  <c r="BT26" i="4"/>
  <c r="BT15" i="4"/>
  <c r="BT9" i="4"/>
  <c r="BP20" i="4"/>
  <c r="BP27" i="4"/>
  <c r="BT8" i="4"/>
  <c r="BL19" i="4"/>
  <c r="BT6" i="4"/>
  <c r="BL15" i="4"/>
  <c r="BL16" i="4"/>
  <c r="BL24" i="4"/>
  <c r="BL13" i="4"/>
  <c r="BL29" i="4"/>
  <c r="BP12" i="4"/>
  <c r="BT16" i="4"/>
  <c r="BT24" i="4"/>
  <c r="BT11" i="4"/>
  <c r="BT23" i="4"/>
  <c r="BP19" i="4"/>
  <c r="BP10" i="4"/>
  <c r="BL11" i="4"/>
  <c r="BT20" i="4"/>
  <c r="BL7" i="4"/>
  <c r="BL10" i="4"/>
  <c r="BL18" i="4"/>
  <c r="BL26" i="4"/>
  <c r="BP8" i="4"/>
  <c r="AV55" i="3"/>
  <c r="AV59" i="3"/>
  <c r="AV13" i="3"/>
  <c r="AV18" i="3"/>
  <c r="AV43" i="3"/>
  <c r="AV12" i="3"/>
  <c r="AV38" i="3"/>
  <c r="AV32" i="3"/>
  <c r="AV33" i="3"/>
  <c r="AV40" i="3"/>
  <c r="AV23" i="3"/>
  <c r="AV27" i="3"/>
  <c r="AV52" i="3"/>
  <c r="AV39" i="3"/>
  <c r="AV11" i="3"/>
  <c r="AV6" i="3"/>
  <c r="AV41" i="3"/>
  <c r="AV31" i="3"/>
  <c r="AV56" i="3"/>
  <c r="AV19" i="3"/>
  <c r="AV15" i="3"/>
  <c r="BP16" i="3"/>
  <c r="BP20" i="3"/>
  <c r="BT39" i="3"/>
  <c r="BT13" i="3"/>
  <c r="BT24" i="3"/>
  <c r="BP8" i="3"/>
  <c r="BP34" i="3"/>
  <c r="BL10" i="3"/>
  <c r="BL17" i="3"/>
  <c r="BT32" i="3"/>
  <c r="BD16" i="3"/>
  <c r="CB25" i="3"/>
  <c r="AR12" i="3"/>
  <c r="BP9" i="3"/>
  <c r="BP6" i="3"/>
  <c r="BP21" i="3"/>
  <c r="AZ6" i="3"/>
  <c r="BL15" i="3"/>
  <c r="BL27" i="3"/>
  <c r="BL37" i="3"/>
  <c r="BL8" i="3"/>
  <c r="BL20" i="3"/>
  <c r="BL30" i="3"/>
  <c r="BL40" i="3"/>
  <c r="BL7" i="3"/>
  <c r="AV8" i="3"/>
  <c r="AV34" i="3"/>
  <c r="AV14" i="3"/>
  <c r="AV29" i="3"/>
  <c r="AV20" i="3"/>
  <c r="AV50" i="3"/>
  <c r="AV30" i="3"/>
  <c r="AV37" i="3"/>
  <c r="AV28" i="3"/>
  <c r="AV47" i="3"/>
  <c r="AV51" i="3"/>
  <c r="AV10" i="3"/>
  <c r="AV17" i="3"/>
  <c r="AV57" i="3"/>
  <c r="BL26" i="3"/>
  <c r="BL33" i="3"/>
  <c r="BL11" i="3"/>
  <c r="BL21" i="3"/>
  <c r="BL31" i="3"/>
  <c r="BL14" i="3"/>
  <c r="BL24" i="3"/>
  <c r="BL36" i="3"/>
  <c r="AV21" i="3"/>
  <c r="AV42" i="3"/>
  <c r="AV54" i="3"/>
  <c r="AV26" i="3"/>
  <c r="BL18" i="3"/>
  <c r="BL25" i="3"/>
  <c r="BL13" i="3"/>
  <c r="BL23" i="3"/>
  <c r="BL35" i="3"/>
  <c r="BL16" i="3"/>
  <c r="BL28" i="3"/>
  <c r="AZ19" i="2"/>
  <c r="CB23" i="2"/>
  <c r="CB39" i="2"/>
  <c r="CB6" i="2"/>
  <c r="CB44" i="2"/>
  <c r="CB22" i="2"/>
  <c r="CB45" i="2"/>
  <c r="CB21" i="2"/>
  <c r="CB37" i="2"/>
  <c r="CB9" i="2"/>
  <c r="CF40" i="2"/>
  <c r="AZ18" i="2"/>
  <c r="AZ29" i="2"/>
  <c r="CB26" i="2"/>
  <c r="BL34" i="2"/>
  <c r="BL19" i="2"/>
  <c r="AZ23" i="2"/>
  <c r="AZ35" i="2"/>
  <c r="AZ12" i="2"/>
  <c r="AZ24" i="2"/>
  <c r="AZ40" i="2"/>
  <c r="CB41" i="2"/>
  <c r="AZ38" i="2"/>
  <c r="AZ9" i="2"/>
  <c r="CF33" i="2"/>
  <c r="CB11" i="2"/>
  <c r="CB27" i="2"/>
  <c r="CB43" i="2"/>
  <c r="CB38" i="2"/>
  <c r="CB17" i="2"/>
  <c r="CB14" i="2"/>
  <c r="CB30" i="2"/>
  <c r="CF19" i="2"/>
  <c r="BL13" i="2"/>
  <c r="AZ42" i="2"/>
  <c r="AZ10" i="2"/>
  <c r="AZ21" i="2"/>
  <c r="CB10" i="2"/>
  <c r="BL18" i="2"/>
  <c r="AZ11" i="2"/>
  <c r="AZ25" i="2"/>
  <c r="AZ39" i="2"/>
  <c r="AZ14" i="2"/>
  <c r="AZ30" i="2"/>
  <c r="AZ44" i="2"/>
  <c r="AZ6" i="2"/>
  <c r="CF12" i="2"/>
  <c r="AZ16" i="2"/>
  <c r="AZ31" i="2"/>
  <c r="CB19" i="2"/>
  <c r="CB35" i="2"/>
  <c r="CB28" i="2"/>
  <c r="CB40" i="2"/>
  <c r="CB29" i="2"/>
  <c r="CB16" i="2"/>
  <c r="CB20" i="2"/>
  <c r="AZ26" i="2"/>
  <c r="AZ37" i="2"/>
  <c r="CB25" i="2"/>
  <c r="CB13" i="2"/>
  <c r="AZ17" i="2"/>
  <c r="AZ33" i="2"/>
  <c r="AZ47" i="2"/>
  <c r="AZ8" i="2"/>
  <c r="AZ22" i="2"/>
  <c r="AZ36" i="2"/>
  <c r="CF42" i="2"/>
  <c r="AN22" i="2"/>
  <c r="AN23" i="2"/>
  <c r="AN44" i="2"/>
  <c r="AN12" i="2"/>
  <c r="BH12" i="2"/>
  <c r="BH15" i="2"/>
  <c r="AN27" i="2"/>
  <c r="AN7" i="2"/>
  <c r="AN29" i="2"/>
  <c r="AN40" i="2"/>
  <c r="AN24" i="2"/>
  <c r="AN8" i="2"/>
  <c r="BH22" i="2"/>
  <c r="BH23" i="2"/>
  <c r="BH26" i="2"/>
  <c r="BH25" i="2"/>
  <c r="BH8" i="2"/>
  <c r="AN14" i="2"/>
  <c r="BD35" i="2"/>
  <c r="AN19" i="2"/>
  <c r="BH27" i="2"/>
  <c r="BD43" i="2"/>
  <c r="BH17" i="2"/>
  <c r="BD47" i="2"/>
  <c r="BL22" i="2"/>
  <c r="BH29" i="2"/>
  <c r="BH40" i="2"/>
  <c r="BL28" i="2"/>
  <c r="BH30" i="2"/>
  <c r="BH9" i="2"/>
  <c r="AN17" i="2"/>
  <c r="AN38" i="2"/>
  <c r="AN18" i="2"/>
  <c r="AN39" i="2"/>
  <c r="AN32" i="2"/>
  <c r="AN16" i="2"/>
  <c r="BH44" i="2"/>
  <c r="BH43" i="2"/>
  <c r="BH46" i="2"/>
  <c r="BH47" i="2"/>
  <c r="BD23" i="2"/>
  <c r="AN35" i="2"/>
  <c r="AN41" i="2"/>
  <c r="BD26" i="2"/>
  <c r="BL24" i="2"/>
  <c r="AN37" i="2"/>
  <c r="BH45" i="2"/>
  <c r="BH13" i="2"/>
  <c r="BH24" i="2"/>
  <c r="BH18" i="2"/>
  <c r="BH42" i="2"/>
  <c r="BH31" i="2"/>
  <c r="BX27" i="2"/>
  <c r="BX14" i="2"/>
  <c r="CF27" i="2"/>
  <c r="AN47" i="2"/>
  <c r="AN43" i="2"/>
  <c r="AN45" i="2"/>
  <c r="AN28" i="2"/>
  <c r="BH11" i="2"/>
  <c r="BH14" i="2"/>
  <c r="BH6" i="2"/>
  <c r="BD37" i="2"/>
  <c r="AN46" i="2"/>
  <c r="AN9" i="2"/>
  <c r="BD12" i="2"/>
  <c r="BL8" i="2"/>
  <c r="BH41" i="2"/>
  <c r="BH28" i="2"/>
  <c r="BD9" i="2"/>
  <c r="BH37" i="2"/>
  <c r="BH16" i="2"/>
  <c r="BL41" i="2"/>
  <c r="BH20" i="2"/>
  <c r="BH39" i="2"/>
  <c r="BX45" i="2"/>
  <c r="BL26" i="2"/>
  <c r="CF34" i="2"/>
  <c r="CB18" i="2"/>
  <c r="AN21" i="2"/>
  <c r="AJ22" i="2"/>
  <c r="AJ38" i="2"/>
  <c r="AJ6" i="2"/>
  <c r="AJ26" i="2"/>
  <c r="AJ42" i="2"/>
  <c r="AJ10" i="2"/>
  <c r="AJ34" i="2"/>
  <c r="AJ18" i="2"/>
  <c r="AJ46" i="2"/>
  <c r="AJ30" i="2"/>
  <c r="AJ14" i="2"/>
  <c r="AR11" i="2"/>
  <c r="AR31" i="2"/>
  <c r="BD38" i="2"/>
  <c r="BD19" i="2"/>
  <c r="BD30" i="2"/>
  <c r="AR38" i="2"/>
  <c r="AR26" i="2"/>
  <c r="AR32" i="2"/>
  <c r="BD36" i="2"/>
  <c r="BD28" i="2"/>
  <c r="AR6" i="2"/>
  <c r="AR43" i="2"/>
  <c r="BD25" i="2"/>
  <c r="BD18" i="2"/>
  <c r="BD11" i="2"/>
  <c r="AR46" i="2"/>
  <c r="BL44" i="2"/>
  <c r="AR27" i="2"/>
  <c r="AR21" i="2"/>
  <c r="BL9" i="2"/>
  <c r="CF45" i="2"/>
  <c r="CF29" i="2"/>
  <c r="CF13" i="2"/>
  <c r="BL7" i="2"/>
  <c r="BD14" i="2"/>
  <c r="CF35" i="2"/>
  <c r="CF14" i="2"/>
  <c r="BL33" i="2"/>
  <c r="BL10" i="2"/>
  <c r="BL43" i="2"/>
  <c r="BL37" i="2"/>
  <c r="BL40" i="2"/>
  <c r="BL17" i="2"/>
  <c r="AR34" i="2"/>
  <c r="BL45" i="2"/>
  <c r="CF15" i="2"/>
  <c r="CF22" i="2"/>
  <c r="CF28" i="2"/>
  <c r="CF36" i="2"/>
  <c r="CF43" i="2"/>
  <c r="AN42" i="2"/>
  <c r="AN10" i="2"/>
  <c r="AJ45" i="2"/>
  <c r="AJ41" i="2"/>
  <c r="AJ37" i="2"/>
  <c r="AJ33" i="2"/>
  <c r="AJ29" i="2"/>
  <c r="AJ25" i="2"/>
  <c r="AJ21" i="2"/>
  <c r="AJ17" i="2"/>
  <c r="AJ13" i="2"/>
  <c r="AJ9" i="2"/>
  <c r="AR39" i="2"/>
  <c r="AR22" i="2"/>
  <c r="AR12" i="2"/>
  <c r="BD46" i="2"/>
  <c r="BD8" i="2"/>
  <c r="AR8" i="2"/>
  <c r="AR28" i="2"/>
  <c r="BD16" i="2"/>
  <c r="BD40" i="2"/>
  <c r="AR24" i="2"/>
  <c r="AR41" i="2"/>
  <c r="BD34" i="2"/>
  <c r="BD45" i="2"/>
  <c r="AR44" i="2"/>
  <c r="BL31" i="2"/>
  <c r="BL23" i="2"/>
  <c r="BL46" i="2"/>
  <c r="CF6" i="2"/>
  <c r="CF41" i="2"/>
  <c r="CF25" i="2"/>
  <c r="CF9" i="2"/>
  <c r="BD10" i="2"/>
  <c r="BD20" i="2"/>
  <c r="BL27" i="2"/>
  <c r="CF30" i="2"/>
  <c r="CF8" i="2"/>
  <c r="BL20" i="2"/>
  <c r="BL12" i="2"/>
  <c r="BL39" i="2"/>
  <c r="AR33" i="2"/>
  <c r="CF10" i="2"/>
  <c r="CF16" i="2"/>
  <c r="CF23" i="2"/>
  <c r="CF31" i="2"/>
  <c r="CF38" i="2"/>
  <c r="CF44" i="2"/>
  <c r="AN31" i="2"/>
  <c r="AJ44" i="2"/>
  <c r="AJ40" i="2"/>
  <c r="AJ36" i="2"/>
  <c r="AJ32" i="2"/>
  <c r="AJ28" i="2"/>
  <c r="AJ24" i="2"/>
  <c r="AJ20" i="2"/>
  <c r="AJ16" i="2"/>
  <c r="AJ12" i="2"/>
  <c r="AJ8" i="2"/>
  <c r="AR40" i="2"/>
  <c r="AR13" i="2"/>
  <c r="BD44" i="2"/>
  <c r="BD7" i="2"/>
  <c r="AR7" i="2"/>
  <c r="AR37" i="2"/>
  <c r="AR23" i="2"/>
  <c r="BD31" i="2"/>
  <c r="BD24" i="2"/>
  <c r="AR17" i="2"/>
  <c r="AR14" i="2"/>
  <c r="AR15" i="2"/>
  <c r="BD32" i="2"/>
  <c r="BD29" i="2"/>
  <c r="BD15" i="2"/>
  <c r="BD42" i="2"/>
  <c r="BL38" i="2"/>
  <c r="AR19" i="2"/>
  <c r="AR25" i="2"/>
  <c r="BL42" i="2"/>
  <c r="BL47" i="2"/>
  <c r="AR20" i="2"/>
  <c r="BL16" i="2"/>
  <c r="BL11" i="2"/>
  <c r="BD21" i="2"/>
  <c r="CF37" i="2"/>
  <c r="CF21" i="2"/>
  <c r="BD22" i="2"/>
  <c r="BL35" i="2"/>
  <c r="BD6" i="2"/>
  <c r="BL14" i="2"/>
  <c r="CF46" i="2"/>
  <c r="CF24" i="2"/>
  <c r="BL30" i="2"/>
  <c r="BL36" i="2"/>
  <c r="BL32" i="2"/>
  <c r="BL21" i="2"/>
  <c r="BL29" i="2"/>
  <c r="BD13" i="2"/>
  <c r="CF11" i="2"/>
  <c r="CF18" i="2"/>
  <c r="CF26" i="2"/>
  <c r="CF32" i="2"/>
  <c r="CF39" i="2"/>
  <c r="CF47" i="2"/>
  <c r="AJ47" i="2"/>
  <c r="AJ43" i="2"/>
  <c r="AJ39" i="2"/>
  <c r="AJ35" i="2"/>
  <c r="AJ31" i="2"/>
  <c r="AJ27" i="2"/>
  <c r="AJ23" i="2"/>
  <c r="AJ19" i="2"/>
  <c r="AJ15" i="2"/>
  <c r="AJ11" i="2"/>
  <c r="AJ7" i="2"/>
  <c r="AZ13" i="4" l="1"/>
  <c r="AZ15" i="4"/>
  <c r="AZ18" i="4"/>
  <c r="AZ9" i="4"/>
  <c r="AZ34" i="4"/>
  <c r="AZ30" i="4"/>
  <c r="AZ10" i="4"/>
  <c r="AZ26" i="4"/>
  <c r="AZ28" i="4"/>
  <c r="AZ8" i="4"/>
  <c r="AZ33" i="4"/>
  <c r="AZ24" i="4"/>
  <c r="AV7" i="4"/>
  <c r="AZ7" i="4"/>
  <c r="AZ22" i="4"/>
  <c r="AZ14" i="4"/>
  <c r="AZ6" i="4"/>
  <c r="AZ29" i="4"/>
  <c r="AZ23" i="4"/>
  <c r="AZ19" i="4"/>
  <c r="AZ27" i="4"/>
  <c r="AZ31" i="4"/>
  <c r="AZ12" i="4"/>
  <c r="AZ16" i="4"/>
  <c r="AZ20" i="4"/>
  <c r="AZ21" i="4"/>
  <c r="AZ25" i="4"/>
  <c r="AZ17" i="4"/>
  <c r="AZ32" i="4"/>
  <c r="AV13" i="4"/>
  <c r="AV28" i="4"/>
  <c r="AV10" i="4"/>
  <c r="AV21" i="4"/>
  <c r="AV6" i="4"/>
  <c r="AV16" i="4"/>
  <c r="AV24" i="4"/>
  <c r="AV27" i="4"/>
  <c r="AV31" i="4"/>
  <c r="AV14" i="4"/>
  <c r="AV29" i="4"/>
  <c r="AV12" i="4"/>
  <c r="AV30" i="4"/>
  <c r="AV19" i="4"/>
  <c r="AV15" i="4"/>
  <c r="AV25" i="4"/>
  <c r="AV18" i="4"/>
  <c r="AV26" i="4"/>
  <c r="AV8" i="4"/>
  <c r="AV20" i="4"/>
  <c r="AV9" i="4"/>
  <c r="AV22" i="4"/>
  <c r="AV32" i="4"/>
  <c r="AV17" i="4"/>
  <c r="AV11" i="4"/>
</calcChain>
</file>

<file path=xl/sharedStrings.xml><?xml version="1.0" encoding="utf-8"?>
<sst xmlns="http://schemas.openxmlformats.org/spreadsheetml/2006/main" count="4579" uniqueCount="385">
  <si>
    <t>Alba</t>
  </si>
  <si>
    <t>Allianz Suisse</t>
  </si>
  <si>
    <t>Assura SA</t>
  </si>
  <si>
    <t>AXA</t>
  </si>
  <si>
    <t>Basler</t>
  </si>
  <si>
    <t>Coop Allgemeine</t>
  </si>
  <si>
    <t>CSS</t>
  </si>
  <si>
    <t>Elvia Reise</t>
  </si>
  <si>
    <t>Europäische Reise</t>
  </si>
  <si>
    <t>Garanta Schweiz</t>
  </si>
  <si>
    <t>Generali Assurances</t>
  </si>
  <si>
    <t>Groupe Mutuel  Assurances</t>
  </si>
  <si>
    <t>Helsana Unfall</t>
  </si>
  <si>
    <t>Helvetia</t>
  </si>
  <si>
    <t>Intras Assurances</t>
  </si>
  <si>
    <t>KPT Versicherungen</t>
  </si>
  <si>
    <t>Metzger Versicherungen</t>
  </si>
  <si>
    <t>Phenix</t>
  </si>
  <si>
    <t>Schweizerische Mobiliar</t>
  </si>
  <si>
    <t>Schweizerische National</t>
  </si>
  <si>
    <t>Solida</t>
  </si>
  <si>
    <t>Supra Assurances</t>
  </si>
  <si>
    <t>Swica</t>
  </si>
  <si>
    <t>Uniqa</t>
  </si>
  <si>
    <t>Vaudoise</t>
  </si>
  <si>
    <t>Visana</t>
  </si>
  <si>
    <t>Wincare Zusatz</t>
  </si>
  <si>
    <t>Winterthur</t>
  </si>
  <si>
    <t>Zürich</t>
  </si>
  <si>
    <t>Dachdeckermeister</t>
  </si>
  <si>
    <t>FRV</t>
  </si>
  <si>
    <t>Mannheimer Versicherung</t>
  </si>
  <si>
    <t>Schützenvereine</t>
  </si>
  <si>
    <t>Schwingerhilfskasse</t>
  </si>
  <si>
    <t>Sportversicherung</t>
  </si>
  <si>
    <t>Total</t>
  </si>
  <si>
    <t>Sanitas Privat</t>
  </si>
  <si>
    <t>Chubb Insurance</t>
  </si>
  <si>
    <t>Inter Partner</t>
  </si>
  <si>
    <t>ACE</t>
  </si>
  <si>
    <t>Lloyd's</t>
  </si>
  <si>
    <t>North of England</t>
  </si>
  <si>
    <t>Delvag</t>
  </si>
  <si>
    <t>Gerling Allgemeine</t>
  </si>
  <si>
    <t>AIG Europe</t>
  </si>
  <si>
    <t>GAN Risques divers</t>
  </si>
  <si>
    <t>Probus</t>
  </si>
  <si>
    <t>U.K. Mutual Steam Ship</t>
  </si>
  <si>
    <t>Die Mobiliar</t>
  </si>
  <si>
    <t>Nationale Suisse</t>
  </si>
  <si>
    <t>DieMobiliar</t>
  </si>
  <si>
    <t>Sanitas Privatversicherungen</t>
  </si>
  <si>
    <t>Suisse Accidents</t>
  </si>
  <si>
    <t>Harper</t>
  </si>
  <si>
    <t>Die National</t>
  </si>
  <si>
    <t>Polygon</t>
  </si>
  <si>
    <t>DIe Mobiliar</t>
  </si>
  <si>
    <t>Darag</t>
  </si>
  <si>
    <t>Alpina</t>
  </si>
  <si>
    <t>Genevoise Générale</t>
  </si>
  <si>
    <t>Turegum</t>
  </si>
  <si>
    <t>Limmat</t>
  </si>
  <si>
    <t>Elvia</t>
  </si>
  <si>
    <t>Berner Allgemeine</t>
  </si>
  <si>
    <t>Allianz Schweiz</t>
  </si>
  <si>
    <t>Innova</t>
  </si>
  <si>
    <t>Northern</t>
  </si>
  <si>
    <r>
      <t xml:space="preserve">Unfallversicherung Total / </t>
    </r>
    <r>
      <rPr>
        <i/>
        <u/>
        <sz val="10"/>
        <color indexed="12"/>
        <rFont val="Arial"/>
        <family val="2"/>
      </rPr>
      <t>Assurance accidents total</t>
    </r>
  </si>
  <si>
    <r>
      <t xml:space="preserve">Einzelunfallversicherung / </t>
    </r>
    <r>
      <rPr>
        <i/>
        <u/>
        <sz val="10"/>
        <color indexed="12"/>
        <rFont val="Arial"/>
        <family val="2"/>
      </rPr>
      <t xml:space="preserve">Assurance indiv. contre les accidents </t>
    </r>
  </si>
  <si>
    <r>
      <t xml:space="preserve">Obligatorische Berufs- und Nichtberufsunfallversicherung / </t>
    </r>
    <r>
      <rPr>
        <i/>
        <u/>
        <sz val="10"/>
        <color indexed="12"/>
        <rFont val="Arial"/>
        <family val="2"/>
      </rPr>
      <t xml:space="preserve">Assurance oblig. contre les acc. prof. et non prof. </t>
    </r>
  </si>
  <si>
    <r>
      <t xml:space="preserve">Freiwillige UVG-Versicherung / </t>
    </r>
    <r>
      <rPr>
        <i/>
        <u/>
        <sz val="10"/>
        <color indexed="12"/>
        <rFont val="Arial"/>
        <family val="2"/>
      </rPr>
      <t xml:space="preserve">Assurance facultative LAA </t>
    </r>
  </si>
  <si>
    <r>
      <t xml:space="preserve">Motorfahrzeuginsassen-Unfallversicherug / </t>
    </r>
    <r>
      <rPr>
        <i/>
        <u/>
        <sz val="10"/>
        <color indexed="12"/>
        <rFont val="Arial"/>
        <family val="2"/>
      </rPr>
      <t>Assurance occupants de véhic. automobiles</t>
    </r>
  </si>
  <si>
    <r>
      <t>Übrige Kollektivunfallversicherung /</t>
    </r>
    <r>
      <rPr>
        <i/>
        <u/>
        <sz val="10"/>
        <color indexed="12"/>
        <rFont val="Arial"/>
        <family val="2"/>
      </rPr>
      <t xml:space="preserve"> Autres assurances collectives contre les acc. </t>
    </r>
  </si>
  <si>
    <t>AXA Winterthur</t>
  </si>
  <si>
    <t>Generali Schwez</t>
  </si>
  <si>
    <t>HDI-Gerling</t>
  </si>
  <si>
    <t>smile direct</t>
  </si>
  <si>
    <t>Mannheimer</t>
  </si>
  <si>
    <r>
      <t xml:space="preserve">UVG Zusatzversicherung / </t>
    </r>
    <r>
      <rPr>
        <i/>
        <u/>
        <sz val="10"/>
        <color indexed="12"/>
        <rFont val="Arial"/>
        <family val="2"/>
      </rPr>
      <t>Assurance complémentaire LAA</t>
    </r>
  </si>
  <si>
    <t>Zürich Versicherungs-Gesellschaft</t>
  </si>
  <si>
    <t>Allianz Suisse Versicherungsgesellschaft</t>
  </si>
  <si>
    <t>Basler Versicherungs-Gesellschaft</t>
  </si>
  <si>
    <t>Schweizerische Mobiliar Versicherungsgesellschaft</t>
  </si>
  <si>
    <t>Helsana Unfall AG</t>
  </si>
  <si>
    <t>Swica Versicherungen</t>
  </si>
  <si>
    <t>Vaudoise Générale</t>
  </si>
  <si>
    <t>Schweizerische National-Versicherungs-Gesellschaft</t>
  </si>
  <si>
    <t>Generali Assurances Générales</t>
  </si>
  <si>
    <t>Visana Versicherungen AG</t>
  </si>
  <si>
    <t>CSS Versicherung AG</t>
  </si>
  <si>
    <t>Solida Versicherungen AG</t>
  </si>
  <si>
    <t>Groupe Mutuel Assurances GMA SA</t>
  </si>
  <si>
    <t>HDI-Gerling Industrie Versicherung AG</t>
  </si>
  <si>
    <t>La Caisse Vaudoise</t>
  </si>
  <si>
    <t>Metzger-Versicherungen, Versicherungsverband Schweizer Metzgermeister</t>
  </si>
  <si>
    <t>Sympany Versicherungen AG</t>
  </si>
  <si>
    <t>Mutuel Assurances</t>
  </si>
  <si>
    <t>Alba Allgemeine Versicherungs-Gesellschaft</t>
  </si>
  <si>
    <t>KPT Versicherungen AG</t>
  </si>
  <si>
    <t>Phenix Compagnie d'assurances</t>
  </si>
  <si>
    <t>Assura S.A.</t>
  </si>
  <si>
    <t>Société d'assurance dommages FRV</t>
  </si>
  <si>
    <t>Helvetia Schweizerische Versicherungsgesellschaft</t>
  </si>
  <si>
    <t>Caisse-maladie CMBB</t>
  </si>
  <si>
    <t>CONCORDIA</t>
  </si>
  <si>
    <t>Mondial Assistance International AG</t>
  </si>
  <si>
    <t>Europäische Reiseversicherungs AG</t>
  </si>
  <si>
    <t>Caisse-maladie et accidents Universa</t>
  </si>
  <si>
    <t>Philos Caisse maladie-accident</t>
  </si>
  <si>
    <t>Avenir Assurances</t>
  </si>
  <si>
    <t>Caisse-maladie Hermes</t>
  </si>
  <si>
    <t>Sportversicherungskasse des Schweizerischen Turnverbandes</t>
  </si>
  <si>
    <t>Caisse-maladie de la Fonction Publique</t>
  </si>
  <si>
    <t>GAN Incendie Accidents compagnie</t>
  </si>
  <si>
    <t>Genossenschaft Hilfskasse des Eidgenössischen Schwingerverbandes</t>
  </si>
  <si>
    <t>SUPRA Assurances S.A.</t>
  </si>
  <si>
    <t>USS Versicherungen</t>
  </si>
  <si>
    <t>ProVAG Versicherungen AG</t>
  </si>
  <si>
    <t>Império-Assurances et Capitalisation S.A.</t>
  </si>
  <si>
    <t>Chubb Insurance Company of Europe SE</t>
  </si>
  <si>
    <t>Mannheimer Versicherung AG</t>
  </si>
  <si>
    <t>Hotela caisse maladie et accidents</t>
  </si>
  <si>
    <t>Dachdecker-Versicherungen</t>
  </si>
  <si>
    <t>Delvag Luftfahrtversicherungs-AG</t>
  </si>
  <si>
    <t>Kranken- und Unfall-Versicherungsverein St. Moritz</t>
  </si>
  <si>
    <t>AIG Life Insurance Company (Switzerland) Ltd.</t>
  </si>
  <si>
    <t>Probus Insurance Company Europe Limited</t>
  </si>
  <si>
    <t>Krankenversicherung EASY SANA</t>
  </si>
  <si>
    <t>Caisse-maladie de Troistorrents</t>
  </si>
  <si>
    <t>Krankenkasse Wädenswil</t>
  </si>
  <si>
    <t>AXA Corporate Solutions Assurance Paris</t>
  </si>
  <si>
    <t>Caisse-maladie EOS</t>
  </si>
  <si>
    <t>Avantis-Assureur maladie</t>
  </si>
  <si>
    <t>Carena Schweiz</t>
  </si>
  <si>
    <t>ACE Insurance Switzerland *</t>
  </si>
  <si>
    <t>Chartis Europe S.A., Courbevoie, Zweigniederlassung Zürich</t>
  </si>
  <si>
    <t>Swica Versicherungen AG</t>
  </si>
  <si>
    <t>Sanitas Privatversicherungen AG</t>
  </si>
  <si>
    <t>Schweizerische Mobiliar Versicherungsgesellschaft AG</t>
  </si>
  <si>
    <t>Generali Assurances Générales SA</t>
  </si>
  <si>
    <t>Allianz Suisse Versicherungs-Gesellschaft AG</t>
  </si>
  <si>
    <t>Basler, Versicherungs-Gesellschaft</t>
  </si>
  <si>
    <t>Zürich Versicherungs-Gesellschaft AG</t>
  </si>
  <si>
    <t>Schweizerische National-Versicherungs-Gesellschaft AG</t>
  </si>
  <si>
    <t>VAUDOISE GENERALE, Compagnie d'Assurances SA</t>
  </si>
  <si>
    <t>Lloyd's, London, Zweigniederlassung Zürich</t>
  </si>
  <si>
    <t>Wincare Zusatzversicherungen AG</t>
  </si>
  <si>
    <t>Alba Allgemeine Versicherungs-Gesellschaft AG</t>
  </si>
  <si>
    <t>ACE Insurance (Switzerland) Limited</t>
  </si>
  <si>
    <t>Genossenschaft Metzger-Versicherungen, Versicherungsverband Schweizer Metzgermeister</t>
  </si>
  <si>
    <t>La Caisse Vaudoise - Fondation Vaudoise d'assurance en cas de maladie et d'accident</t>
  </si>
  <si>
    <t>CONCORDIA Schweizerische Kranken- und Unfallversicherung AG</t>
  </si>
  <si>
    <t>Inter Partner Assistance, Bruxelles, succursale de Genève</t>
  </si>
  <si>
    <t>CMBB Caisse maladie suisse du bois et du bâtiment</t>
  </si>
  <si>
    <t>Avenir Assurances, Assurances maladie et accidents</t>
  </si>
  <si>
    <t>Phenix, Compagnie d'assurances SA</t>
  </si>
  <si>
    <t>Caisse Maladie de la Fonction Publique</t>
  </si>
  <si>
    <t>Imperio-Assurances et Capitalisation SA, à Paris, succursale de Lausanne</t>
  </si>
  <si>
    <t>HCC International Insurance Company Plc, London, Zweigniederlassung Zürich</t>
  </si>
  <si>
    <t>Mannheimer Versicherung Aktiengesellschaft, Mannheim, Zweigniederlassung Schweiz, Zürich</t>
  </si>
  <si>
    <t>Genossenschaft Dachdecker-Versicherungen</t>
  </si>
  <si>
    <t>Kranken- und Unfall-Versicherungsverein St. Moritz, Martigny</t>
  </si>
  <si>
    <t>AIG Life Insurance Company (Switzerland) Ltd</t>
  </si>
  <si>
    <t>Stiftung Krankenkasse Wädenswil</t>
  </si>
  <si>
    <t>HDI-Gerling Industrie Versicherung AG, Hannover, Niederlassung Zürich/Schweiz</t>
  </si>
  <si>
    <t>GAN ASSURANCES, Paris, succursale de Lausanne</t>
  </si>
  <si>
    <t>Helvetia Schweizerische Versicherungsgesellschaft AG</t>
  </si>
  <si>
    <t>ACE EUROPEAN GROUP LIMITED, London, Zweigniederlassung Zürich</t>
  </si>
  <si>
    <t>AXA Versicherungen AG</t>
  </si>
  <si>
    <t>Société d'assurance dommages FRV SA</t>
  </si>
  <si>
    <t>Chubb Insurance Company of Europe SE, London, Zweigniederlassung Zürich</t>
  </si>
  <si>
    <t>ÖKK-Versicherungen AG</t>
  </si>
  <si>
    <t>HOTELA Krankenkasse</t>
  </si>
  <si>
    <t>AXA Corporate Solutions Assurance, Paris, Zweigniederlassung Schweiz, Winterthur</t>
  </si>
  <si>
    <t>Probus Insurance Company Europe Limited, Dublin, Zweigniederlassung Schlieren</t>
  </si>
  <si>
    <t>QBE Insurance (Europe) Limited, London, Zweigniederlassung Schweiz, Zollikon-Zürich</t>
  </si>
  <si>
    <t>Unfallversicherung Schweizerischer Schützenvereine</t>
  </si>
  <si>
    <t>ACE European Group Limited, London, Zweigniederlassung Zürich</t>
  </si>
  <si>
    <t>Allianz Risk Transfer AG</t>
  </si>
  <si>
    <t>Basler Versicherung AG</t>
  </si>
  <si>
    <t>Hotela Assurances SA</t>
  </si>
  <si>
    <t>Mutuel Assurances SA</t>
  </si>
  <si>
    <t>AGA INTERNATIONAL S.A., Paris, succursale de Wallisellen (Suisse)</t>
  </si>
  <si>
    <t>Lighthouse General Insurance Company Limited, Gibraltar, Zweigniederlassung Zug</t>
  </si>
  <si>
    <t>IMPERIO ASSURANCES ET CAPITALISATION SA, à Levallois Perret, succursale de Lausanne</t>
  </si>
  <si>
    <t>USS Versicherungen Genossenschaft</t>
  </si>
  <si>
    <t>Swissgaranta Versicherungsgenossenschaft</t>
  </si>
  <si>
    <t>AIG Europe Limited, London, Zurich Branch</t>
  </si>
  <si>
    <t>Metzger-Versicherungen Genossenschaft, Zürich</t>
  </si>
  <si>
    <t>AIG Europe Limited, London, Opfikon Branch</t>
  </si>
  <si>
    <t>CONCORDIA Versicherungen AG</t>
  </si>
  <si>
    <t>International Diving Assurance Ltd, Malta</t>
  </si>
  <si>
    <t>Aspen Insurance UK Limited, London, Zweigniederlassung Versicherung Zürich</t>
  </si>
  <si>
    <r>
      <t xml:space="preserve">Unfallversicherung Total 2015
</t>
    </r>
    <r>
      <rPr>
        <b/>
        <i/>
        <sz val="9"/>
        <rFont val="Arial"/>
        <family val="2"/>
      </rPr>
      <t>Assurance accidents Total 2015</t>
    </r>
  </si>
  <si>
    <r>
      <t xml:space="preserve">Unfallversicherung Total 2014
</t>
    </r>
    <r>
      <rPr>
        <b/>
        <i/>
        <sz val="9"/>
        <rFont val="Arial"/>
        <family val="2"/>
      </rPr>
      <t>Assurance accidents Total 2014</t>
    </r>
  </si>
  <si>
    <r>
      <t xml:space="preserve">Unfallversicherung Total 2013
</t>
    </r>
    <r>
      <rPr>
        <b/>
        <i/>
        <sz val="9"/>
        <rFont val="Arial"/>
        <family val="2"/>
      </rPr>
      <t>Assurance accidents Total 2013</t>
    </r>
  </si>
  <si>
    <r>
      <t xml:space="preserve">Unfallversicherung Total 2012
</t>
    </r>
    <r>
      <rPr>
        <b/>
        <i/>
        <sz val="9"/>
        <rFont val="Arial"/>
        <family val="2"/>
      </rPr>
      <t>Assurance accidents Total 2012</t>
    </r>
  </si>
  <si>
    <r>
      <t xml:space="preserve">Unfallversicherung Total 2011
</t>
    </r>
    <r>
      <rPr>
        <b/>
        <i/>
        <sz val="9"/>
        <rFont val="Arial"/>
        <family val="2"/>
      </rPr>
      <t>Assurance accidents Total 2011</t>
    </r>
  </si>
  <si>
    <r>
      <t xml:space="preserve">Unfallversicherung Total 2010
</t>
    </r>
    <r>
      <rPr>
        <b/>
        <i/>
        <sz val="9"/>
        <rFont val="Arial"/>
        <family val="2"/>
      </rPr>
      <t>Assurance accidents Total 2010</t>
    </r>
  </si>
  <si>
    <r>
      <t xml:space="preserve">Unfallversicherung Total 2009
</t>
    </r>
    <r>
      <rPr>
        <b/>
        <i/>
        <sz val="9"/>
        <rFont val="Arial"/>
        <family val="2"/>
      </rPr>
      <t>Assurance accidents Total 2009</t>
    </r>
  </si>
  <si>
    <r>
      <t xml:space="preserve">Unfallversicherung Total 2008
</t>
    </r>
    <r>
      <rPr>
        <b/>
        <i/>
        <sz val="9"/>
        <rFont val="Arial"/>
        <family val="2"/>
      </rPr>
      <t>Assurance accidents Total 2008</t>
    </r>
  </si>
  <si>
    <r>
      <t xml:space="preserve">Unfallversicherung Total 2007
</t>
    </r>
    <r>
      <rPr>
        <b/>
        <i/>
        <sz val="9"/>
        <rFont val="Arial"/>
        <family val="2"/>
      </rPr>
      <t>Assurance accidents Total 2007</t>
    </r>
  </si>
  <si>
    <r>
      <t xml:space="preserve">Unfallversicherung Total 2006
</t>
    </r>
    <r>
      <rPr>
        <b/>
        <i/>
        <sz val="9"/>
        <rFont val="Arial"/>
        <family val="2"/>
      </rPr>
      <t>Assurance accidents Total 2006</t>
    </r>
  </si>
  <si>
    <r>
      <t xml:space="preserve">Unfallversicherung Total 2005
</t>
    </r>
    <r>
      <rPr>
        <b/>
        <i/>
        <sz val="9"/>
        <rFont val="Arial"/>
        <family val="2"/>
      </rPr>
      <t>Assurance accidents Total 2005</t>
    </r>
  </si>
  <si>
    <r>
      <t xml:space="preserve">Unfallversicherung Total 2004
</t>
    </r>
    <r>
      <rPr>
        <b/>
        <i/>
        <sz val="9"/>
        <rFont val="Arial"/>
        <family val="2"/>
      </rPr>
      <t>Assurance accidents Total 2004</t>
    </r>
  </si>
  <si>
    <r>
      <t xml:space="preserve">Unfallversicherung Total 2003
</t>
    </r>
    <r>
      <rPr>
        <b/>
        <i/>
        <sz val="9"/>
        <rFont val="Arial"/>
        <family val="2"/>
      </rPr>
      <t>Assurance accidents Total 2003</t>
    </r>
  </si>
  <si>
    <r>
      <t xml:space="preserve">Unfallversicherung Total 2002
</t>
    </r>
    <r>
      <rPr>
        <b/>
        <i/>
        <sz val="9"/>
        <rFont val="Arial"/>
        <family val="2"/>
      </rPr>
      <t>Assurance accidents Total 2002</t>
    </r>
  </si>
  <si>
    <r>
      <t xml:space="preserve">Unfallversicherung Total 2001
</t>
    </r>
    <r>
      <rPr>
        <b/>
        <i/>
        <sz val="9"/>
        <rFont val="Arial"/>
        <family val="2"/>
      </rPr>
      <t>Assurance accidents Total 2001</t>
    </r>
  </si>
  <si>
    <r>
      <t xml:space="preserve">Gebuchte Brutto Prämien
in CHF 
</t>
    </r>
    <r>
      <rPr>
        <b/>
        <i/>
        <sz val="9"/>
        <rFont val="Arial"/>
        <family val="2"/>
      </rPr>
      <t>Primes émises en CHF</t>
    </r>
  </si>
  <si>
    <r>
      <t xml:space="preserve">Marktanteil in der CH  
</t>
    </r>
    <r>
      <rPr>
        <b/>
        <i/>
        <sz val="9"/>
        <rFont val="Arial"/>
        <family val="2"/>
      </rPr>
      <t>Part du marché 
en Suisse</t>
    </r>
  </si>
  <si>
    <r>
      <t xml:space="preserve">ACE Insurance Switzerland </t>
    </r>
    <r>
      <rPr>
        <b/>
        <sz val="9"/>
        <rFont val="Arial"/>
        <family val="2"/>
      </rPr>
      <t>*</t>
    </r>
  </si>
  <si>
    <r>
      <rPr>
        <b/>
        <sz val="11"/>
        <rFont val="Arial"/>
        <family val="2"/>
      </rPr>
      <t xml:space="preserve">Direktes Schweizergeschäft Unfallversicherung
</t>
    </r>
    <r>
      <rPr>
        <b/>
        <i/>
        <sz val="11"/>
        <rFont val="Arial"/>
        <family val="2"/>
      </rPr>
      <t>Affaires suisses directes Assurance accidents</t>
    </r>
    <r>
      <rPr>
        <b/>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 xml:space="preserve">) </t>
    </r>
  </si>
  <si>
    <r>
      <t xml:space="preserve">Einzelunfallversicherung 2015
</t>
    </r>
    <r>
      <rPr>
        <b/>
        <i/>
        <sz val="9"/>
        <rFont val="Arial"/>
        <family val="2"/>
      </rPr>
      <t>Assurance indiv. contre les accidents 2015</t>
    </r>
  </si>
  <si>
    <r>
      <t xml:space="preserve">Einzelunfallversicherung 2014
</t>
    </r>
    <r>
      <rPr>
        <b/>
        <i/>
        <sz val="9"/>
        <rFont val="Arial"/>
        <family val="2"/>
      </rPr>
      <t>Assurance indiv. contre les accidents 2014</t>
    </r>
  </si>
  <si>
    <r>
      <t xml:space="preserve">Einzelunfallversicherung 2013
</t>
    </r>
    <r>
      <rPr>
        <b/>
        <i/>
        <sz val="9"/>
        <rFont val="Arial"/>
        <family val="2"/>
      </rPr>
      <t>Assurance indiv. contre les accidents 2013</t>
    </r>
  </si>
  <si>
    <r>
      <t xml:space="preserve">Einzelunfallversicherung 2012
</t>
    </r>
    <r>
      <rPr>
        <b/>
        <i/>
        <sz val="9"/>
        <rFont val="Arial"/>
        <family val="2"/>
      </rPr>
      <t>Assurance indiv. contre les accidents 2012</t>
    </r>
  </si>
  <si>
    <r>
      <t xml:space="preserve">Einzelunfallversicherung 2011
</t>
    </r>
    <r>
      <rPr>
        <b/>
        <i/>
        <sz val="9"/>
        <rFont val="Arial"/>
        <family val="2"/>
      </rPr>
      <t>Assurance indiv. contre les accidents 2011</t>
    </r>
  </si>
  <si>
    <r>
      <t xml:space="preserve">Einzelunfallversicherung 2010
</t>
    </r>
    <r>
      <rPr>
        <b/>
        <i/>
        <sz val="9"/>
        <rFont val="Arial"/>
        <family val="2"/>
      </rPr>
      <t>Assurance indiv. contre les accidents 2010</t>
    </r>
  </si>
  <si>
    <r>
      <t xml:space="preserve">Einzelunfallversicherung 2009
</t>
    </r>
    <r>
      <rPr>
        <b/>
        <i/>
        <sz val="9"/>
        <rFont val="Arial"/>
        <family val="2"/>
      </rPr>
      <t>Assurance indiv. contre les accidents 2009</t>
    </r>
  </si>
  <si>
    <r>
      <t xml:space="preserve">Einzelunfallversicherung 2008
</t>
    </r>
    <r>
      <rPr>
        <b/>
        <i/>
        <sz val="9"/>
        <rFont val="Arial"/>
        <family val="2"/>
      </rPr>
      <t>Assurance indiv. contre les accidents 2008</t>
    </r>
  </si>
  <si>
    <r>
      <t xml:space="preserve">Einzelunfallversicherung 2007
</t>
    </r>
    <r>
      <rPr>
        <b/>
        <i/>
        <sz val="9"/>
        <rFont val="Arial"/>
        <family val="2"/>
      </rPr>
      <t>Assurance indiv. contre les accidents 2007</t>
    </r>
  </si>
  <si>
    <r>
      <t xml:space="preserve">Einzelunfallversicherung 2006
</t>
    </r>
    <r>
      <rPr>
        <b/>
        <i/>
        <sz val="9"/>
        <rFont val="Arial"/>
        <family val="2"/>
      </rPr>
      <t>Assurance indiv. contre les accidents 2006</t>
    </r>
  </si>
  <si>
    <r>
      <t xml:space="preserve">Einzelunfallversicherung 2005
</t>
    </r>
    <r>
      <rPr>
        <b/>
        <i/>
        <sz val="9"/>
        <rFont val="Arial"/>
        <family val="2"/>
      </rPr>
      <t>Assurance indiv. contre les accidents 2005</t>
    </r>
  </si>
  <si>
    <r>
      <t xml:space="preserve">Einzelunfallversicherung 2004
</t>
    </r>
    <r>
      <rPr>
        <b/>
        <i/>
        <sz val="9"/>
        <rFont val="Arial"/>
        <family val="2"/>
      </rPr>
      <t>Assurance indiv. contre les accidents 2004</t>
    </r>
  </si>
  <si>
    <r>
      <t xml:space="preserve">Einzelunfallversicherung 2003
</t>
    </r>
    <r>
      <rPr>
        <b/>
        <i/>
        <sz val="9"/>
        <rFont val="Arial"/>
        <family val="2"/>
      </rPr>
      <t>Assurance indiv. contre les accidents 2003</t>
    </r>
  </si>
  <si>
    <r>
      <t xml:space="preserve">Einzelunfallversicherung 2002
</t>
    </r>
    <r>
      <rPr>
        <b/>
        <i/>
        <sz val="9"/>
        <rFont val="Arial"/>
        <family val="2"/>
      </rPr>
      <t>Assurance indiv. contre les accidents 2002</t>
    </r>
  </si>
  <si>
    <r>
      <t xml:space="preserve">Einzelunfallversicherung 2001
</t>
    </r>
    <r>
      <rPr>
        <b/>
        <i/>
        <sz val="9"/>
        <rFont val="Arial"/>
        <family val="2"/>
      </rPr>
      <t>Assurance indiv. contre les accidents 2001</t>
    </r>
  </si>
  <si>
    <r>
      <t>* Finma weist 331'333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331'333 ein, um mit dem Finma-Bericht kohärent zu bleiben. </t>
    </r>
  </si>
  <si>
    <r>
      <rPr>
        <b/>
        <sz val="11"/>
        <rFont val="Arial"/>
        <family val="2"/>
      </rPr>
      <t xml:space="preserve">Direktes Schweizergeschäft Unfallversicherung
– Einzelunfallversicherung
</t>
    </r>
    <r>
      <rPr>
        <b/>
        <i/>
        <sz val="11"/>
        <rFont val="Arial"/>
        <family val="2"/>
      </rPr>
      <t>Affaires suisses directes Assurance accidents
– Assurance indiv. contre les accidents</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</si>
  <si>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Obl. Berufs- und Nichtberufsunfallversicherung 2014
</t>
    </r>
    <r>
      <rPr>
        <b/>
        <i/>
        <sz val="9"/>
        <rFont val="Arial"/>
        <family val="2"/>
      </rPr>
      <t>Assurance oblig. contre les acc. prof. et non prof. 2014</t>
    </r>
  </si>
  <si>
    <r>
      <t xml:space="preserve">Obl. Berufs- und Nichtberufsunfallversicherung 2013
</t>
    </r>
    <r>
      <rPr>
        <b/>
        <i/>
        <sz val="9"/>
        <rFont val="Arial"/>
        <family val="2"/>
      </rPr>
      <t>Assurance oblig. contre les acc. prof. et non prof. 2013</t>
    </r>
  </si>
  <si>
    <r>
      <t xml:space="preserve">Obl. Berufs- und Nichtberufsunfallversicherung 2012
</t>
    </r>
    <r>
      <rPr>
        <b/>
        <i/>
        <sz val="9"/>
        <rFont val="Arial"/>
        <family val="2"/>
      </rPr>
      <t>Assurance oblig. contre les acc. prof. et non prof. 2012</t>
    </r>
  </si>
  <si>
    <r>
      <t xml:space="preserve">Obl. Berufs- und Nichtberufsunfallversicherung 2011
</t>
    </r>
    <r>
      <rPr>
        <b/>
        <i/>
        <sz val="9"/>
        <rFont val="Arial"/>
        <family val="2"/>
      </rPr>
      <t>Assurance oblig. contre les acc. prof. et non prof. 2011</t>
    </r>
  </si>
  <si>
    <r>
      <t xml:space="preserve">Obl. Berufs- und Nichtberufsunfallversicherung 2010
</t>
    </r>
    <r>
      <rPr>
        <b/>
        <i/>
        <sz val="9"/>
        <rFont val="Arial"/>
        <family val="2"/>
      </rPr>
      <t>Assurance oblig. contre les acc. prof. et non prof. 2010</t>
    </r>
  </si>
  <si>
    <r>
      <t xml:space="preserve">Obl. Berufs- und Nichtberufsunfallversicherung 2009
</t>
    </r>
    <r>
      <rPr>
        <b/>
        <i/>
        <sz val="9"/>
        <rFont val="Arial"/>
        <family val="2"/>
      </rPr>
      <t>Assurance oblig. contre les acc. prof. et non prof. 2009</t>
    </r>
  </si>
  <si>
    <r>
      <t xml:space="preserve">Obl. Berufs- und Nichtberufsunfallversicherung 2008
</t>
    </r>
    <r>
      <rPr>
        <b/>
        <i/>
        <sz val="9"/>
        <rFont val="Arial"/>
        <family val="2"/>
      </rPr>
      <t>Assurance oblig. contre les acc. prof. et non prof. 2008</t>
    </r>
  </si>
  <si>
    <r>
      <t xml:space="preserve">Obl. Berufs- und Nichtberufsunfallversicherung 2007
</t>
    </r>
    <r>
      <rPr>
        <b/>
        <i/>
        <sz val="9"/>
        <rFont val="Arial"/>
        <family val="2"/>
      </rPr>
      <t>Assurance oblig. contre les acc. prof. et non prof. 2007</t>
    </r>
  </si>
  <si>
    <r>
      <t xml:space="preserve">Obl. Berufs- und Nichtberufsunfallversicherung 2006
</t>
    </r>
    <r>
      <rPr>
        <b/>
        <i/>
        <sz val="9"/>
        <rFont val="Arial"/>
        <family val="2"/>
      </rPr>
      <t>Assurance oblig. contre les acc. prof. et non prof. 2006</t>
    </r>
  </si>
  <si>
    <r>
      <t xml:space="preserve">Obl. Berufs- und Nichtberufsunfallversicherung 2005
</t>
    </r>
    <r>
      <rPr>
        <b/>
        <i/>
        <sz val="9"/>
        <rFont val="Arial"/>
        <family val="2"/>
      </rPr>
      <t>Assurance oblig. contre les acc. prof. et non prof. 2005</t>
    </r>
  </si>
  <si>
    <r>
      <t xml:space="preserve">Obl. Berufs- und Nichtberufsunfallversicherung 2004
</t>
    </r>
    <r>
      <rPr>
        <b/>
        <i/>
        <sz val="9"/>
        <rFont val="Arial"/>
        <family val="2"/>
      </rPr>
      <t>Assurance oblig. contre les acc. prof. et non prof. 2004</t>
    </r>
  </si>
  <si>
    <r>
      <t xml:space="preserve">Obl. Berufs- und Nichtberufsunfallversicherung 2003
</t>
    </r>
    <r>
      <rPr>
        <b/>
        <i/>
        <sz val="9"/>
        <rFont val="Arial"/>
        <family val="2"/>
      </rPr>
      <t>Assurance oblig. contre les acc. prof. et non prof. 2003</t>
    </r>
  </si>
  <si>
    <r>
      <t xml:space="preserve">Obl. Berufs- und Nichtberufsunfallversicherung 2002
</t>
    </r>
    <r>
      <rPr>
        <b/>
        <i/>
        <sz val="9"/>
        <rFont val="Arial"/>
        <family val="2"/>
      </rPr>
      <t>Assurance oblig. contre les acc. prof. et non prof. 2002</t>
    </r>
  </si>
  <si>
    <r>
      <t xml:space="preserve">Obl. Berufs- und Nichtberufsunfallversicherung 2001
</t>
    </r>
    <r>
      <rPr>
        <b/>
        <i/>
        <sz val="9"/>
        <rFont val="Arial"/>
        <family val="2"/>
      </rPr>
      <t>Assurance oblig. contre les acc. prof. et non prof. 2001</t>
    </r>
  </si>
  <si>
    <r>
      <t>* Finma weist 4'039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4'039 ein, um mit dem Finma-Bericht kohärent zu bleiben. </t>
    </r>
  </si>
  <si>
    <r>
      <rPr>
        <b/>
        <sz val="11"/>
        <rFont val="Arial"/>
        <family val="2"/>
      </rPr>
      <t xml:space="preserve">Direktes Schweizergeschäft Unfallversicherung
– Obl. Berufs- und Nichtberufsunfallversicherung
</t>
    </r>
    <r>
      <rPr>
        <b/>
        <i/>
        <sz val="11"/>
        <rFont val="Arial"/>
        <family val="2"/>
      </rPr>
      <t>Affaires suisses directes Assurance accidents
– Assurance oblig. contre les acc. prof. et non prof.</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</si>
  <si>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Obl. Berufs- und Nichtberufsunfallversicherung 2015
</t>
    </r>
    <r>
      <rPr>
        <b/>
        <i/>
        <sz val="9"/>
        <rFont val="Arial"/>
        <family val="2"/>
      </rPr>
      <t>Assurance oblig. contre les acc. prof. et non prof. 2015</t>
    </r>
  </si>
  <si>
    <r>
      <t xml:space="preserve">Freiwillige UVG-Versicherung  2014
</t>
    </r>
    <r>
      <rPr>
        <b/>
        <i/>
        <sz val="9"/>
        <rFont val="Arial"/>
        <family val="2"/>
      </rPr>
      <t>Assurance facultative LAA 2014</t>
    </r>
  </si>
  <si>
    <r>
      <t xml:space="preserve">Freiwillige UVG-Versicherung  2013
</t>
    </r>
    <r>
      <rPr>
        <b/>
        <i/>
        <sz val="9"/>
        <rFont val="Arial"/>
        <family val="2"/>
      </rPr>
      <t>Assurance facultative LAA 2013</t>
    </r>
  </si>
  <si>
    <r>
      <t xml:space="preserve">Freiwillige UVG-Versicherung  2012
</t>
    </r>
    <r>
      <rPr>
        <b/>
        <i/>
        <sz val="9"/>
        <rFont val="Arial"/>
        <family val="2"/>
      </rPr>
      <t>Assurance facultative LAA 2012</t>
    </r>
  </si>
  <si>
    <r>
      <t xml:space="preserve">Freiwillige UVG-Versicherung  2011
</t>
    </r>
    <r>
      <rPr>
        <b/>
        <i/>
        <sz val="9"/>
        <rFont val="Arial"/>
        <family val="2"/>
      </rPr>
      <t>Assurance facultative LAA 2011</t>
    </r>
  </si>
  <si>
    <r>
      <t xml:space="preserve">Freiwillige UVG-Versicherung  2010
</t>
    </r>
    <r>
      <rPr>
        <b/>
        <i/>
        <sz val="9"/>
        <rFont val="Arial"/>
        <family val="2"/>
      </rPr>
      <t>Assurance facultative LAA 2010</t>
    </r>
  </si>
  <si>
    <r>
      <t xml:space="preserve">Freiwillige UVG-Versicherung  2009
</t>
    </r>
    <r>
      <rPr>
        <b/>
        <i/>
        <sz val="9"/>
        <rFont val="Arial"/>
        <family val="2"/>
      </rPr>
      <t>Assurance facultative LAA 2009</t>
    </r>
  </si>
  <si>
    <r>
      <t xml:space="preserve">Freiwillige UVG-Versicherung  2008
</t>
    </r>
    <r>
      <rPr>
        <b/>
        <i/>
        <sz val="9"/>
        <rFont val="Arial"/>
        <family val="2"/>
      </rPr>
      <t>Assurance facultative LAA 2008</t>
    </r>
  </si>
  <si>
    <r>
      <t xml:space="preserve">Freiwillige UVG-Versicherung  2007
</t>
    </r>
    <r>
      <rPr>
        <b/>
        <i/>
        <sz val="9"/>
        <rFont val="Arial"/>
        <family val="2"/>
      </rPr>
      <t>Assurance facultative LAA 2007</t>
    </r>
  </si>
  <si>
    <r>
      <t xml:space="preserve">Freiwillige UVG-Versicherung  2006
</t>
    </r>
    <r>
      <rPr>
        <b/>
        <i/>
        <sz val="9"/>
        <rFont val="Arial"/>
        <family val="2"/>
      </rPr>
      <t>Assurance facultative LAA 2006</t>
    </r>
  </si>
  <si>
    <r>
      <t xml:space="preserve">Freiwillige UVG-Versicherung  2005
</t>
    </r>
    <r>
      <rPr>
        <b/>
        <i/>
        <sz val="9"/>
        <rFont val="Arial"/>
        <family val="2"/>
      </rPr>
      <t>Assurance facultative LAA 2005</t>
    </r>
  </si>
  <si>
    <r>
      <t xml:space="preserve">Freiwillige UVG-Versicherung  2004
</t>
    </r>
    <r>
      <rPr>
        <b/>
        <i/>
        <sz val="9"/>
        <rFont val="Arial"/>
        <family val="2"/>
      </rPr>
      <t>Assurance facultative LAA 2004</t>
    </r>
  </si>
  <si>
    <r>
      <t xml:space="preserve">Freiwillige UVG-Versicherung  2003
</t>
    </r>
    <r>
      <rPr>
        <b/>
        <i/>
        <sz val="9"/>
        <rFont val="Arial"/>
        <family val="2"/>
      </rPr>
      <t>Assurance facultative LAA 2003</t>
    </r>
  </si>
  <si>
    <r>
      <t xml:space="preserve">Freiwillige UVG-Versicherung  2002
</t>
    </r>
    <r>
      <rPr>
        <b/>
        <i/>
        <sz val="9"/>
        <rFont val="Arial"/>
        <family val="2"/>
      </rPr>
      <t>Assurance facultative LAA 2002</t>
    </r>
  </si>
  <si>
    <r>
      <t xml:space="preserve">Freiwillige UVG-Versicherung  2001
</t>
    </r>
    <r>
      <rPr>
        <b/>
        <i/>
        <sz val="9"/>
        <rFont val="Arial"/>
        <family val="2"/>
      </rPr>
      <t>Assurance facultative LAA 2001</t>
    </r>
  </si>
  <si>
    <r>
      <t xml:space="preserve">Freiwillige UVG-Versicherung  2015
</t>
    </r>
    <r>
      <rPr>
        <b/>
        <i/>
        <sz val="9"/>
        <rFont val="Arial"/>
        <family val="2"/>
      </rPr>
      <t>Assurance facultative LAA 2015</t>
    </r>
  </si>
  <si>
    <r>
      <rPr>
        <b/>
        <sz val="11"/>
        <rFont val="Arial"/>
        <family val="2"/>
      </rPr>
      <t xml:space="preserve">Direktes Schweizergeschäft Unfallversicherung
– Freiwillige UVG-Versicherung
</t>
    </r>
    <r>
      <rPr>
        <b/>
        <i/>
        <sz val="11"/>
        <rFont val="Arial"/>
        <family val="2"/>
      </rPr>
      <t>Affaires suisses directes Assurance accidents
– Assurance facultative LAA</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</si>
  <si>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Gebuchte Brutto Prämien
in 1000 CHF 
</t>
    </r>
    <r>
      <rPr>
        <b/>
        <i/>
        <sz val="9"/>
        <rFont val="Arial"/>
        <family val="2"/>
      </rPr>
      <t>Primes émises
en 1000 de CHF</t>
    </r>
  </si>
  <si>
    <r>
      <t xml:space="preserve">UVG Zusatzversicherung 2015
</t>
    </r>
    <r>
      <rPr>
        <b/>
        <i/>
        <sz val="9"/>
        <rFont val="Arial"/>
        <family val="2"/>
      </rPr>
      <t>Assurance complémentaire LAA 2015</t>
    </r>
  </si>
  <si>
    <r>
      <t xml:space="preserve">UVG Zusatzversicherung 2014
</t>
    </r>
    <r>
      <rPr>
        <b/>
        <i/>
        <sz val="9"/>
        <rFont val="Arial"/>
        <family val="2"/>
      </rPr>
      <t>Assurance complémentaire LAA 2014</t>
    </r>
  </si>
  <si>
    <r>
      <t xml:space="preserve">UVG Zusatzversicherung 2013
</t>
    </r>
    <r>
      <rPr>
        <b/>
        <i/>
        <sz val="9"/>
        <rFont val="Arial"/>
        <family val="2"/>
      </rPr>
      <t>Assurance complémentaire LAA 2013</t>
    </r>
  </si>
  <si>
    <r>
      <t xml:space="preserve">UVG Zusatzversicherung 2012
</t>
    </r>
    <r>
      <rPr>
        <b/>
        <i/>
        <sz val="9"/>
        <rFont val="Arial"/>
        <family val="2"/>
      </rPr>
      <t>Assurance complémentaire LAA 2012</t>
    </r>
  </si>
  <si>
    <r>
      <t xml:space="preserve">UVG Zusatzversicherung 2011
</t>
    </r>
    <r>
      <rPr>
        <b/>
        <i/>
        <sz val="9"/>
        <rFont val="Arial"/>
        <family val="2"/>
      </rPr>
      <t>Assurance complémentaire LAA 2011</t>
    </r>
  </si>
  <si>
    <r>
      <t xml:space="preserve">UVG Zusatzversicherung 2010
</t>
    </r>
    <r>
      <rPr>
        <b/>
        <i/>
        <sz val="9"/>
        <rFont val="Arial"/>
        <family val="2"/>
      </rPr>
      <t>Assurance complémentaire LAA 2010</t>
    </r>
  </si>
  <si>
    <r>
      <t xml:space="preserve">UVG Zusatzversicherung 2009
</t>
    </r>
    <r>
      <rPr>
        <b/>
        <i/>
        <sz val="9"/>
        <rFont val="Arial"/>
        <family val="2"/>
      </rPr>
      <t>Assurance complémentaire LAA 2009</t>
    </r>
  </si>
  <si>
    <r>
      <t xml:space="preserve">UVG Zusatzversicherung 2008
</t>
    </r>
    <r>
      <rPr>
        <b/>
        <i/>
        <sz val="9"/>
        <rFont val="Arial"/>
        <family val="2"/>
      </rPr>
      <t>Assurance complémentaire LAA 2008</t>
    </r>
  </si>
  <si>
    <r>
      <t xml:space="preserve">UVG Zusatzversicherung 2007
</t>
    </r>
    <r>
      <rPr>
        <b/>
        <i/>
        <sz val="9"/>
        <rFont val="Arial"/>
        <family val="2"/>
      </rPr>
      <t>Assurance complémentaire LAA 2007</t>
    </r>
  </si>
  <si>
    <r>
      <t xml:space="preserve">UVG Zusatzversicherung 2006
</t>
    </r>
    <r>
      <rPr>
        <b/>
        <i/>
        <sz val="9"/>
        <rFont val="Arial"/>
        <family val="2"/>
      </rPr>
      <t>Assurance complémentaire LAA 2006</t>
    </r>
  </si>
  <si>
    <r>
      <t xml:space="preserve">UVG Zusatzversicherung 2005
</t>
    </r>
    <r>
      <rPr>
        <b/>
        <i/>
        <sz val="9"/>
        <rFont val="Arial"/>
        <family val="2"/>
      </rPr>
      <t>Assurance complémentaire LAA 2005</t>
    </r>
  </si>
  <si>
    <r>
      <t xml:space="preserve">UVG Zusatzversicherung 2004
</t>
    </r>
    <r>
      <rPr>
        <b/>
        <i/>
        <sz val="9"/>
        <rFont val="Arial"/>
        <family val="2"/>
      </rPr>
      <t>Assurance complémentaire LAA 2004</t>
    </r>
  </si>
  <si>
    <r>
      <t xml:space="preserve">UVG Zusatzversicherung 2003
</t>
    </r>
    <r>
      <rPr>
        <b/>
        <i/>
        <sz val="9"/>
        <rFont val="Arial"/>
        <family val="2"/>
      </rPr>
      <t>Assurance complémentaire LAA 2003</t>
    </r>
  </si>
  <si>
    <r>
      <t xml:space="preserve">UVG Zusatzversicherung 2002
</t>
    </r>
    <r>
      <rPr>
        <b/>
        <i/>
        <sz val="9"/>
        <rFont val="Arial"/>
        <family val="2"/>
      </rPr>
      <t>Assurance complémentaire LAA 2002</t>
    </r>
  </si>
  <si>
    <r>
      <t xml:space="preserve">UVG Zusatzversicherung 2001
</t>
    </r>
    <r>
      <rPr>
        <b/>
        <i/>
        <sz val="9"/>
        <rFont val="Arial"/>
        <family val="2"/>
      </rPr>
      <t>Assurance complémentaire LAA 2001</t>
    </r>
  </si>
  <si>
    <r>
      <rPr>
        <b/>
        <sz val="11"/>
        <rFont val="Arial"/>
        <family val="2"/>
      </rPr>
      <t xml:space="preserve">Direktes Schweizergeschäft Unfallversicherung 
– UVG-Zusatzversicherung
</t>
    </r>
    <r>
      <rPr>
        <b/>
        <i/>
        <sz val="11"/>
        <rFont val="Arial"/>
        <family val="2"/>
      </rPr>
      <t>Affaires suisses directes Assurance accidents 
– Assurance complémentaire LAA</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</si>
  <si>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Gebuchte Brutto Prämien
in 1000 CHF 
</t>
    </r>
    <r>
      <rPr>
        <b/>
        <i/>
        <sz val="9"/>
        <rFont val="Arial"/>
        <family val="2"/>
      </rPr>
      <t>Primes émises 
en 1000 de CHF</t>
    </r>
  </si>
  <si>
    <r>
      <rPr>
        <b/>
        <sz val="11"/>
        <rFont val="Arial"/>
        <family val="2"/>
      </rPr>
      <t>Direktes Schweizergeschäft Unfallversicherung 
– Motorfahrzeuginsassen-Unfallversicherung</t>
    </r>
    <r>
      <rPr>
        <sz val="11"/>
        <rFont val="Arial"/>
        <family val="2"/>
      </rPr>
      <t xml:space="preserve">
</t>
    </r>
    <r>
      <rPr>
        <b/>
        <i/>
        <sz val="11"/>
        <rFont val="Arial"/>
        <family val="2"/>
      </rPr>
      <t>Affaires suisses directes Assurance accidents 
– Assurance occupants de véhic. automobiles</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</si>
  <si>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Motorfahrzeuginsassen-Unfallversicherung 2014
</t>
    </r>
    <r>
      <rPr>
        <b/>
        <i/>
        <sz val="9"/>
        <rFont val="Arial"/>
        <family val="2"/>
      </rPr>
      <t>Assurance occupants de véhic. automobiles 2014</t>
    </r>
  </si>
  <si>
    <r>
      <t xml:space="preserve">Motorfahrzeuginsassen-Unfallversicherung 2013
</t>
    </r>
    <r>
      <rPr>
        <b/>
        <i/>
        <sz val="9"/>
        <rFont val="Arial"/>
        <family val="2"/>
      </rPr>
      <t>Assurance occupants de véhic. automobiles 2013</t>
    </r>
  </si>
  <si>
    <r>
      <t xml:space="preserve">Motorfahrzeuginsassen-Unfallversicherung 2012
</t>
    </r>
    <r>
      <rPr>
        <b/>
        <i/>
        <sz val="9"/>
        <rFont val="Arial"/>
        <family val="2"/>
      </rPr>
      <t>Assurance occupants de véhic. automobiles 2012</t>
    </r>
  </si>
  <si>
    <r>
      <t xml:space="preserve">Motorfahrzeuginsassen-Unfallversicherung 2011
</t>
    </r>
    <r>
      <rPr>
        <b/>
        <i/>
        <sz val="9"/>
        <rFont val="Arial"/>
        <family val="2"/>
      </rPr>
      <t>Assurance occupants de véhic. automobiles 2011</t>
    </r>
  </si>
  <si>
    <r>
      <t xml:space="preserve">Motorfahrzeuginsassen-Unfallversicherung 2010
</t>
    </r>
    <r>
      <rPr>
        <b/>
        <i/>
        <sz val="9"/>
        <rFont val="Arial"/>
        <family val="2"/>
      </rPr>
      <t>Assurance occupants de véhic. automobiles 2010</t>
    </r>
  </si>
  <si>
    <r>
      <t xml:space="preserve">Motorfahrzeuginsassen-Unfallversicherung 2009
</t>
    </r>
    <r>
      <rPr>
        <b/>
        <i/>
        <sz val="9"/>
        <rFont val="Arial"/>
        <family val="2"/>
      </rPr>
      <t>Assurance occupants de véhic. automobiles 2009</t>
    </r>
  </si>
  <si>
    <r>
      <t xml:space="preserve">Motorfahrzeuginsassen-Unfallversicherung 2008
</t>
    </r>
    <r>
      <rPr>
        <b/>
        <i/>
        <sz val="9"/>
        <rFont val="Arial"/>
        <family val="2"/>
      </rPr>
      <t>Assurance occupants de véhic. automobiles 2008</t>
    </r>
  </si>
  <si>
    <r>
      <t xml:space="preserve">Motorfahrzeuginsassen-Unfallversicherung 2007
</t>
    </r>
    <r>
      <rPr>
        <b/>
        <i/>
        <sz val="9"/>
        <rFont val="Arial"/>
        <family val="2"/>
      </rPr>
      <t>Assurance occupants de véhic. automobiles 2007</t>
    </r>
  </si>
  <si>
    <r>
      <t xml:space="preserve">Motorfahrzeuginsassen-Unfallversicherung 2006
</t>
    </r>
    <r>
      <rPr>
        <b/>
        <i/>
        <sz val="9"/>
        <rFont val="Arial"/>
        <family val="2"/>
      </rPr>
      <t>Assurance occupants de véhic. automobiles 2006</t>
    </r>
  </si>
  <si>
    <r>
      <t xml:space="preserve">Motorfahrzeuginsassen-Unfallversicherung 2005
</t>
    </r>
    <r>
      <rPr>
        <b/>
        <i/>
        <sz val="9"/>
        <rFont val="Arial"/>
        <family val="2"/>
      </rPr>
      <t>Assurance occupants de véhic. automobiles 2005</t>
    </r>
  </si>
  <si>
    <r>
      <t xml:space="preserve">Motorfahrzeuginsassen-Unfallversicherung 2004
</t>
    </r>
    <r>
      <rPr>
        <b/>
        <i/>
        <sz val="9"/>
        <rFont val="Arial"/>
        <family val="2"/>
      </rPr>
      <t>Assurance occupants de véhic. automobiles 2004</t>
    </r>
  </si>
  <si>
    <r>
      <t xml:space="preserve">Motorfahrzeuginsassen-Unfallversicherung 2003
</t>
    </r>
    <r>
      <rPr>
        <b/>
        <i/>
        <sz val="9"/>
        <rFont val="Arial"/>
        <family val="2"/>
      </rPr>
      <t>Assurance occupants de véhic. automobiles 2003</t>
    </r>
  </si>
  <si>
    <r>
      <t xml:space="preserve">Motorfahrzeuginsassen-Unfallversicherung 2002
</t>
    </r>
    <r>
      <rPr>
        <b/>
        <i/>
        <sz val="9"/>
        <rFont val="Arial"/>
        <family val="2"/>
      </rPr>
      <t>Assurance occupants de véhic. automobiles 2002</t>
    </r>
  </si>
  <si>
    <r>
      <t xml:space="preserve">Motorfahrzeuginsassen-Unfallversicherung 2001
</t>
    </r>
    <r>
      <rPr>
        <b/>
        <i/>
        <sz val="9"/>
        <rFont val="Arial"/>
        <family val="2"/>
      </rPr>
      <t>Assurance occupants de véhic. automobiles 2001</t>
    </r>
  </si>
  <si>
    <r>
      <t xml:space="preserve">Motorfahrzeuginsassen-Unfallversicherung 2015
</t>
    </r>
    <r>
      <rPr>
        <b/>
        <i/>
        <sz val="9"/>
        <rFont val="Arial"/>
        <family val="2"/>
      </rPr>
      <t>Assurance occupants de véhic. automobiles 2015</t>
    </r>
  </si>
  <si>
    <r>
      <rPr>
        <b/>
        <sz val="11"/>
        <rFont val="Arial"/>
        <family val="2"/>
      </rPr>
      <t xml:space="preserve">Direktes Schweizergeschäft Unfallversicherung 
– Übrige Kollektivunfallversicherungen
</t>
    </r>
    <r>
      <rPr>
        <b/>
        <i/>
        <sz val="11"/>
        <rFont val="Arial"/>
        <family val="2"/>
      </rPr>
      <t xml:space="preserve">Affaires suisses directes Assurance accidents 
– Autres assurances collectives contre les acc. </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</si>
  <si>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Übrige Kollektivunfallversicherungen 2014
</t>
    </r>
    <r>
      <rPr>
        <b/>
        <i/>
        <sz val="9"/>
        <rFont val="Arial"/>
        <family val="2"/>
      </rPr>
      <t>Autres assurances collectives contre les acc. 2014</t>
    </r>
  </si>
  <si>
    <r>
      <t xml:space="preserve">Übrige Kollektivunfallversicherungen 2013
</t>
    </r>
    <r>
      <rPr>
        <b/>
        <i/>
        <sz val="9"/>
        <rFont val="Arial"/>
        <family val="2"/>
      </rPr>
      <t>Autres assurances collectives contre les acc. 2013</t>
    </r>
  </si>
  <si>
    <r>
      <t xml:space="preserve">Übrige Kollektivunfallversicherungen 2012
</t>
    </r>
    <r>
      <rPr>
        <b/>
        <i/>
        <sz val="9"/>
        <rFont val="Arial"/>
        <family val="2"/>
      </rPr>
      <t>Autres assurances collectives contre les acc. 2012</t>
    </r>
  </si>
  <si>
    <r>
      <t xml:space="preserve">Übrige Kollektivunfallversicherungen 2011
</t>
    </r>
    <r>
      <rPr>
        <b/>
        <i/>
        <sz val="9"/>
        <rFont val="Arial"/>
        <family val="2"/>
      </rPr>
      <t>Autres assurances collectives contre les acc. 2011</t>
    </r>
  </si>
  <si>
    <r>
      <t xml:space="preserve">Übrige Kollektivunfallversicherungen 2010
</t>
    </r>
    <r>
      <rPr>
        <b/>
        <i/>
        <sz val="9"/>
        <rFont val="Arial"/>
        <family val="2"/>
      </rPr>
      <t>Autres assurances collectives contre les acc. 2010</t>
    </r>
  </si>
  <si>
    <r>
      <t xml:space="preserve">Übrige Kollektivunfallversicherungen 2009
</t>
    </r>
    <r>
      <rPr>
        <b/>
        <i/>
        <sz val="9"/>
        <rFont val="Arial"/>
        <family val="2"/>
      </rPr>
      <t>Autres assurances collectives contre les acc. 2009</t>
    </r>
  </si>
  <si>
    <r>
      <t xml:space="preserve">Übrige Kollektivunfallversicherungen 2008
</t>
    </r>
    <r>
      <rPr>
        <b/>
        <i/>
        <sz val="9"/>
        <rFont val="Arial"/>
        <family val="2"/>
      </rPr>
      <t>Autres assurances collectives contre les acc. 2008</t>
    </r>
  </si>
  <si>
    <r>
      <t xml:space="preserve">Übrige Kollektivunfallversicherungen 2007
</t>
    </r>
    <r>
      <rPr>
        <b/>
        <i/>
        <sz val="9"/>
        <rFont val="Arial"/>
        <family val="2"/>
      </rPr>
      <t>Autres assurances collectives contre les acc. 2007</t>
    </r>
  </si>
  <si>
    <r>
      <t xml:space="preserve">Übrige Kollektivunfallversicherungen 2006
</t>
    </r>
    <r>
      <rPr>
        <b/>
        <i/>
        <sz val="9"/>
        <rFont val="Arial"/>
        <family val="2"/>
      </rPr>
      <t>Autres assurances collectives contre les acc. 2006</t>
    </r>
  </si>
  <si>
    <r>
      <t xml:space="preserve">Übrige Kollektivunfallversicherungen 2005
</t>
    </r>
    <r>
      <rPr>
        <b/>
        <i/>
        <sz val="9"/>
        <rFont val="Arial"/>
        <family val="2"/>
      </rPr>
      <t>Autres assurances collectives contre les acc. 2005</t>
    </r>
  </si>
  <si>
    <r>
      <t xml:space="preserve">Übrige Kollektivunfallversicherungen 2004
</t>
    </r>
    <r>
      <rPr>
        <b/>
        <i/>
        <sz val="9"/>
        <rFont val="Arial"/>
        <family val="2"/>
      </rPr>
      <t>Autres assurances collectives contre les acc. 2004</t>
    </r>
  </si>
  <si>
    <r>
      <t xml:space="preserve">Übrige Kollektivunfallversicherungen 2003
</t>
    </r>
    <r>
      <rPr>
        <b/>
        <i/>
        <sz val="9"/>
        <rFont val="Arial"/>
        <family val="2"/>
      </rPr>
      <t>Autres assurances collectives contre les acc. 2003</t>
    </r>
  </si>
  <si>
    <r>
      <t xml:space="preserve">Übrige Kollektivunfallversicherungen 2002
</t>
    </r>
    <r>
      <rPr>
        <b/>
        <i/>
        <sz val="9"/>
        <rFont val="Arial"/>
        <family val="2"/>
      </rPr>
      <t>Autres assurances collectives contre les acc. 2002</t>
    </r>
  </si>
  <si>
    <r>
      <t xml:space="preserve">Übrige Kollektivunfallversicherungen 2001
</t>
    </r>
    <r>
      <rPr>
        <b/>
        <i/>
        <sz val="9"/>
        <rFont val="Arial"/>
        <family val="2"/>
      </rPr>
      <t>Autres assurances collectives contre les acc. 2001</t>
    </r>
  </si>
  <si>
    <r>
      <t xml:space="preserve">Übrige Kollektivunfallversicherungen 2015
</t>
    </r>
    <r>
      <rPr>
        <b/>
        <i/>
        <sz val="9"/>
        <rFont val="Arial"/>
        <family val="2"/>
      </rPr>
      <t>Autres assurances collectives contre les acc. 2015</t>
    </r>
  </si>
  <si>
    <t>HDI Global SE, Hannover, Niederlassung Zürich/Schweiz</t>
  </si>
  <si>
    <t>VZ VersicherungsPool AG</t>
  </si>
  <si>
    <r>
      <t xml:space="preserve">Unfallversicherung Total 2016
</t>
    </r>
    <r>
      <rPr>
        <b/>
        <i/>
        <sz val="9"/>
        <rFont val="Arial"/>
        <family val="2"/>
      </rPr>
      <t>Assurance accidents Total 2016</t>
    </r>
  </si>
  <si>
    <r>
      <t xml:space="preserve">Einzelunfallversicherung 2016
</t>
    </r>
    <r>
      <rPr>
        <b/>
        <i/>
        <sz val="9"/>
        <rFont val="Arial"/>
        <family val="2"/>
      </rPr>
      <t>Assurance indiv. contre les accidents 2016</t>
    </r>
  </si>
  <si>
    <r>
      <t xml:space="preserve">Obl. Berufs- und Nichtberufsunfallversicherung 2016
</t>
    </r>
    <r>
      <rPr>
        <b/>
        <i/>
        <sz val="9"/>
        <rFont val="Arial"/>
        <family val="2"/>
      </rPr>
      <t>Assurance oblig. contre les acc. prof. et non prof. 2016</t>
    </r>
  </si>
  <si>
    <r>
      <t xml:space="preserve">Freiwillige UVG-Versicherung  2016
</t>
    </r>
    <r>
      <rPr>
        <b/>
        <i/>
        <sz val="9"/>
        <rFont val="Arial"/>
        <family val="2"/>
      </rPr>
      <t>Assurance facultative LAA 2016</t>
    </r>
  </si>
  <si>
    <r>
      <t xml:space="preserve">UVG Zusatzversicherung 2016
</t>
    </r>
    <r>
      <rPr>
        <b/>
        <i/>
        <sz val="9"/>
        <rFont val="Arial"/>
        <family val="2"/>
      </rPr>
      <t>Assurance complémentaire LAA 2016</t>
    </r>
  </si>
  <si>
    <r>
      <t xml:space="preserve">Motorfahrzeuginsassen-Unfallversicherung 2016
</t>
    </r>
    <r>
      <rPr>
        <b/>
        <i/>
        <sz val="9"/>
        <rFont val="Arial"/>
        <family val="2"/>
      </rPr>
      <t>Assurance occupants de véhic. automobiles 2016</t>
    </r>
  </si>
  <si>
    <r>
      <t xml:space="preserve">Übrige Kollektivunfallversicherungen 2016
</t>
    </r>
    <r>
      <rPr>
        <b/>
        <i/>
        <sz val="9"/>
        <rFont val="Arial"/>
        <family val="2"/>
      </rPr>
      <t>Autres assurances collectives contre les acc. 2016</t>
    </r>
  </si>
  <si>
    <t>Chubb Versicherungen (Schweiz) AG</t>
  </si>
  <si>
    <t>AWP P&amp;amp;C S.A., Saint-Ouen (Paris), Zweigniederlassung Wallisellen (Schweiz)</t>
  </si>
  <si>
    <t>TSM Compagnie d'Assurances, Société coopérative</t>
  </si>
  <si>
    <t>Swica Krankenversicherung AG</t>
  </si>
  <si>
    <r>
      <t xml:space="preserve">Unfallversicherung Total 2017
</t>
    </r>
    <r>
      <rPr>
        <b/>
        <i/>
        <sz val="9"/>
        <rFont val="Arial"/>
        <family val="2"/>
      </rPr>
      <t>Assurance accidents Total 2017</t>
    </r>
  </si>
  <si>
    <r>
      <t xml:space="preserve">Einzelunfallversicherung 2017
</t>
    </r>
    <r>
      <rPr>
        <b/>
        <i/>
        <sz val="9"/>
        <rFont val="Arial"/>
        <family val="2"/>
      </rPr>
      <t>Assurance indiv. contre les accidents 2017</t>
    </r>
  </si>
  <si>
    <r>
      <t xml:space="preserve">Obl. Berufs- und Nichtberufsunfallversicherung 2017
</t>
    </r>
    <r>
      <rPr>
        <b/>
        <i/>
        <sz val="9"/>
        <rFont val="Arial"/>
        <family val="2"/>
      </rPr>
      <t>Assurance oblig. contre les acc. prof. et non prof. 2017</t>
    </r>
  </si>
  <si>
    <r>
      <t xml:space="preserve">Freiwillige UVG-Versicherung  2017
</t>
    </r>
    <r>
      <rPr>
        <b/>
        <i/>
        <sz val="9"/>
        <rFont val="Arial"/>
        <family val="2"/>
      </rPr>
      <t>Assurance facultative LAA 2017</t>
    </r>
  </si>
  <si>
    <r>
      <t xml:space="preserve">UVG Zusatzversicherung 2017
</t>
    </r>
    <r>
      <rPr>
        <b/>
        <i/>
        <sz val="9"/>
        <rFont val="Arial"/>
        <family val="2"/>
      </rPr>
      <t>Assurance complémentaire LAA 2017</t>
    </r>
  </si>
  <si>
    <r>
      <t xml:space="preserve">Motorfahrzeuginsassen-Unfallversicherung 2017
</t>
    </r>
    <r>
      <rPr>
        <b/>
        <i/>
        <sz val="9"/>
        <rFont val="Arial"/>
        <family val="2"/>
      </rPr>
      <t>Assurance occupants de véhic. automobiles 2017</t>
    </r>
  </si>
  <si>
    <r>
      <t xml:space="preserve">Übrige Kollektivunfallversicherungen 2017
</t>
    </r>
    <r>
      <rPr>
        <b/>
        <i/>
        <sz val="9"/>
        <rFont val="Arial"/>
        <family val="2"/>
      </rPr>
      <t>Autres assurances collectives contre les acc. 2017</t>
    </r>
  </si>
  <si>
    <t>HOTELA ASSURANCES SA</t>
  </si>
  <si>
    <t>SWICA Versicherungen AG</t>
  </si>
  <si>
    <r>
      <t xml:space="preserve">Unfallversicherung Total 2018
</t>
    </r>
    <r>
      <rPr>
        <b/>
        <i/>
        <sz val="9"/>
        <rFont val="Arial"/>
        <family val="2"/>
      </rPr>
      <t>Assurance accidents Total 2018</t>
    </r>
  </si>
  <si>
    <r>
      <t xml:space="preserve">Einzelunfallversicherung 2018
</t>
    </r>
    <r>
      <rPr>
        <b/>
        <i/>
        <sz val="9"/>
        <rFont val="Arial"/>
        <family val="2"/>
      </rPr>
      <t>Assurance indiv. contre les accidents 2018</t>
    </r>
  </si>
  <si>
    <r>
      <t xml:space="preserve">Obl. Berufs- und Nichtberufsunfallversicherung 2018
</t>
    </r>
    <r>
      <rPr>
        <b/>
        <i/>
        <sz val="9"/>
        <rFont val="Arial"/>
        <family val="2"/>
      </rPr>
      <t>Assurance oblig. contre les acc. prof. et non prof. 2018</t>
    </r>
  </si>
  <si>
    <r>
      <t xml:space="preserve">Freiwillige UVG-Versicherung  2018
</t>
    </r>
    <r>
      <rPr>
        <b/>
        <i/>
        <sz val="9"/>
        <rFont val="Arial"/>
        <family val="2"/>
      </rPr>
      <t>Assurance facultative LAA 2018</t>
    </r>
  </si>
  <si>
    <r>
      <t xml:space="preserve">UVG Zusatzversicherung 2018
</t>
    </r>
    <r>
      <rPr>
        <b/>
        <i/>
        <sz val="9"/>
        <rFont val="Arial"/>
        <family val="2"/>
      </rPr>
      <t>Assurance complémentaire LAA 2018</t>
    </r>
  </si>
  <si>
    <r>
      <t xml:space="preserve">Motorfahrzeuginsassen-Unfallversicherung 2018
</t>
    </r>
    <r>
      <rPr>
        <b/>
        <i/>
        <sz val="9"/>
        <rFont val="Arial"/>
        <family val="2"/>
      </rPr>
      <t>Assurance occupants de véhic. automobiles 2018</t>
    </r>
  </si>
  <si>
    <r>
      <t xml:space="preserve">Übrige Kollektivunfallversicherungen 2018
</t>
    </r>
    <r>
      <rPr>
        <b/>
        <i/>
        <sz val="9"/>
        <rFont val="Arial"/>
        <family val="2"/>
      </rPr>
      <t>Autres assurances collectives contre les acc. 2018</t>
    </r>
  </si>
  <si>
    <t>AIG Europe S.A., Luxemburg, Zweigniederlassung Opfikon</t>
  </si>
  <si>
    <t>Dextra Versicherungen AG</t>
  </si>
  <si>
    <t>Great Lakes Insurance SE, München, Zweigniederlassung Baar</t>
  </si>
  <si>
    <r>
      <t xml:space="preserve">Einzelunfallversicherung 2019
</t>
    </r>
    <r>
      <rPr>
        <b/>
        <i/>
        <sz val="9"/>
        <rFont val="Arial"/>
        <family val="2"/>
      </rPr>
      <t>Assurance indiv. contre les accidents 2019</t>
    </r>
  </si>
  <si>
    <t>.</t>
  </si>
  <si>
    <t>GENERALI Assurances Générales SA</t>
  </si>
  <si>
    <t>ÖKK Versicherungen AG</t>
  </si>
  <si>
    <t>Metzger-Versicherungen Genossenschaft</t>
  </si>
  <si>
    <t>SWICA Krankenversicherung AG</t>
  </si>
  <si>
    <r>
      <t xml:space="preserve">Unfallversicherung Total 2019
</t>
    </r>
    <r>
      <rPr>
        <b/>
        <i/>
        <sz val="9"/>
        <rFont val="Arial"/>
        <family val="2"/>
      </rPr>
      <t>Assurance accidents Total 2019</t>
    </r>
  </si>
  <si>
    <t>Lloyds, London, Zweigniederlassung Zürich</t>
  </si>
  <si>
    <t>Agrisano Versicherungen AG</t>
  </si>
  <si>
    <t>AWP P&amp;C S.A., Saint-Ouen (Paris), succursale de Wallisellen (Suisse)</t>
  </si>
  <si>
    <t>Swiss Re International SE, Luxembourg, Zurich Branch</t>
  </si>
  <si>
    <t>Dextra Versicherungen</t>
  </si>
  <si>
    <r>
      <t xml:space="preserve">Obl. Berufs- und Nichtberufsunfallversicherung 2019
</t>
    </r>
    <r>
      <rPr>
        <b/>
        <i/>
        <sz val="9"/>
        <rFont val="Arial"/>
        <family val="2"/>
      </rPr>
      <t>Assurance oblig. contre les acc. prof. et non prof. 2019</t>
    </r>
  </si>
  <si>
    <r>
      <t xml:space="preserve">Freiwillige UVG-Versicherung  2019
</t>
    </r>
    <r>
      <rPr>
        <b/>
        <i/>
        <sz val="9"/>
        <rFont val="Arial"/>
        <family val="2"/>
      </rPr>
      <t>Assurance facultative LAA 2019</t>
    </r>
  </si>
  <si>
    <r>
      <t xml:space="preserve">UVG Zusatzversicherung 2019
</t>
    </r>
    <r>
      <rPr>
        <b/>
        <i/>
        <sz val="9"/>
        <rFont val="Arial"/>
        <family val="2"/>
      </rPr>
      <t>Assurance complémentaire LAA 2019</t>
    </r>
  </si>
  <si>
    <r>
      <t xml:space="preserve">Motorfahrzeuginsassen-Unfallversicherung 2019
</t>
    </r>
    <r>
      <rPr>
        <b/>
        <i/>
        <sz val="9"/>
        <rFont val="Arial"/>
        <family val="2"/>
      </rPr>
      <t>Assurance occupants de véhic. automobiles 2019</t>
    </r>
  </si>
  <si>
    <r>
      <t xml:space="preserve">Übrige Kollektivunfallversicherungen 2019
</t>
    </r>
    <r>
      <rPr>
        <b/>
        <i/>
        <sz val="9"/>
        <rFont val="Arial"/>
        <family val="2"/>
      </rPr>
      <t>Autres assurances collectives contre les acc. 2019</t>
    </r>
  </si>
  <si>
    <r>
      <t xml:space="preserve">Unfallversicherung Total 2020
</t>
    </r>
    <r>
      <rPr>
        <b/>
        <i/>
        <sz val="9"/>
        <rFont val="Arial"/>
        <family val="2"/>
      </rPr>
      <t>Assurance accidents Total 2020</t>
    </r>
  </si>
  <si>
    <t>Branchen Versicherung Genossenschaft</t>
  </si>
  <si>
    <t>Simpego Versicherungen AG</t>
  </si>
  <si>
    <t xml:space="preserve">AIG Europe S.A., Luxemburg, Zweigniederlassung Opfikon </t>
  </si>
  <si>
    <t>INTERNATIONAL DIVING ASSURANCE LIMITED, Valletta (Malta), Zweigniederlassung Baar</t>
  </si>
  <si>
    <t>Lloyds Bank plc, London, Zweigniederlassung Zürich</t>
  </si>
  <si>
    <t>UNIQA Österreich Versicherungen AG, Wien, Zweigniederlassung Zürich</t>
  </si>
  <si>
    <r>
      <t xml:space="preserve">Einzelunfallversicherung 2020
</t>
    </r>
    <r>
      <rPr>
        <b/>
        <i/>
        <sz val="9"/>
        <rFont val="Arial"/>
        <family val="2"/>
      </rPr>
      <t>Assurance indiv. contre les accidents 2020</t>
    </r>
  </si>
  <si>
    <r>
      <t xml:space="preserve">Obl. Berufs- und Nichtberufsunfallversicherung 2020
</t>
    </r>
    <r>
      <rPr>
        <b/>
        <i/>
        <sz val="9"/>
        <rFont val="Arial"/>
        <family val="2"/>
      </rPr>
      <t>Assurance oblig. contre les acc. prof. et non prof. 2020</t>
    </r>
  </si>
  <si>
    <r>
      <t xml:space="preserve">Freiwillige UVG-Versicherung  2020
</t>
    </r>
    <r>
      <rPr>
        <b/>
        <i/>
        <sz val="9"/>
        <rFont val="Arial"/>
        <family val="2"/>
      </rPr>
      <t>Assurance facultative LAA 2020</t>
    </r>
  </si>
  <si>
    <r>
      <t xml:space="preserve">UVG Zusatzversicherung 2020
</t>
    </r>
    <r>
      <rPr>
        <b/>
        <i/>
        <sz val="9"/>
        <rFont val="Arial"/>
        <family val="2"/>
      </rPr>
      <t>Assurance complémentaire LAA 2020</t>
    </r>
  </si>
  <si>
    <r>
      <t xml:space="preserve">Motorfahrzeuginsassen-Unfallversicherung 2020
</t>
    </r>
    <r>
      <rPr>
        <b/>
        <i/>
        <sz val="9"/>
        <rFont val="Arial"/>
        <family val="2"/>
      </rPr>
      <t>Assurance occupants de véhic. automobiles 2020</t>
    </r>
  </si>
  <si>
    <r>
      <t xml:space="preserve">Übrige Kollektivunfallversicherungen 2020
</t>
    </r>
    <r>
      <rPr>
        <b/>
        <i/>
        <sz val="9"/>
        <rFont val="Arial"/>
        <family val="2"/>
      </rPr>
      <t>Autres assurances collectives contre les acc. 2020</t>
    </r>
  </si>
  <si>
    <r>
      <t xml:space="preserve">Direktes Schweizergeschäft
Marktanteile Unfallversicherung 2001 - 2021
</t>
    </r>
    <r>
      <rPr>
        <i/>
        <sz val="14"/>
        <rFont val="Arial"/>
        <family val="2"/>
      </rPr>
      <t>Affaires suisses directes
Parts de marché assurance accidents 2001 - 2021</t>
    </r>
  </si>
  <si>
    <r>
      <t xml:space="preserve">Unfallversicherung Total 2021
</t>
    </r>
    <r>
      <rPr>
        <b/>
        <i/>
        <sz val="9"/>
        <rFont val="Arial"/>
        <family val="2"/>
      </rPr>
      <t>Assurance accidents Total 2021</t>
    </r>
  </si>
  <si>
    <t>Liberty Mutual lnsurance Europe SE, Leudelange, Zweigniederlassung Zürich</t>
  </si>
  <si>
    <t>IDA INSURANCE LIMITED, Valletta (Malta), Zweigniederlassung Cham</t>
  </si>
  <si>
    <t>Great Lakes Insurance SE, München, Zweigniederlassung Cham</t>
  </si>
  <si>
    <r>
      <t xml:space="preserve">Einzelunfallversicherung 2021
</t>
    </r>
    <r>
      <rPr>
        <b/>
        <i/>
        <sz val="9"/>
        <rFont val="Arial"/>
        <family val="2"/>
      </rPr>
      <t>Assurance indiv. contre les accidents 2021</t>
    </r>
  </si>
  <si>
    <r>
      <t xml:space="preserve">Obl. Berufs- und Nichtberufsunfallversicherung 2021
</t>
    </r>
    <r>
      <rPr>
        <b/>
        <i/>
        <sz val="9"/>
        <rFont val="Arial"/>
        <family val="2"/>
      </rPr>
      <t>Assurance oblig. contre les acc. prof. et non prof. 2021</t>
    </r>
  </si>
  <si>
    <r>
      <t xml:space="preserve">Freiwillige UVG-Versicherung  2021
</t>
    </r>
    <r>
      <rPr>
        <b/>
        <i/>
        <sz val="9"/>
        <rFont val="Arial"/>
        <family val="2"/>
      </rPr>
      <t>Assurance facultative LAA 2021</t>
    </r>
  </si>
  <si>
    <r>
      <t xml:space="preserve">UVG Zusatzversicherung 2021
</t>
    </r>
    <r>
      <rPr>
        <b/>
        <i/>
        <sz val="9"/>
        <rFont val="Arial"/>
        <family val="2"/>
      </rPr>
      <t>Assurance complémentaire LAA 2021</t>
    </r>
  </si>
  <si>
    <r>
      <t xml:space="preserve">Motorfahrzeuginsassen-Unfallversicherung 2021
</t>
    </r>
    <r>
      <rPr>
        <b/>
        <i/>
        <sz val="9"/>
        <rFont val="Arial"/>
        <family val="2"/>
      </rPr>
      <t>Assurance occupants de véhic. automobiles 2021</t>
    </r>
  </si>
  <si>
    <r>
      <t xml:space="preserve">Übrige Kollektivunfallversicherungen 2021
</t>
    </r>
    <r>
      <rPr>
        <b/>
        <i/>
        <sz val="9"/>
        <rFont val="Arial"/>
        <family val="2"/>
      </rPr>
      <t>Autres assurances collectives contre les acc.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</si>
</sst>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0" x14ac:knownFonts="1">
    <font>
      <sz val="10"/>
      <name val="Arial"/>
    </font>
    <font>
      <sz val="8"/>
      <name val="Arial"/>
      <family val="2"/>
    </font>
    <font>
      <u/>
      <sz val="10"/>
      <color indexed="12"/>
      <name val="Arial"/>
      <family val="2"/>
    </font>
    <font>
      <sz val="8"/>
      <name val="Arial"/>
      <family val="2"/>
    </font>
    <font>
      <b/>
      <sz val="8"/>
      <name val="Arial"/>
      <family val="2"/>
    </font>
    <font>
      <sz val="14"/>
      <name val="Arial"/>
      <family val="2"/>
    </font>
    <font>
      <sz val="10"/>
      <name val="Arial"/>
      <family val="2"/>
    </font>
    <font>
      <u/>
      <sz val="10"/>
      <color indexed="12"/>
      <name val="Arial"/>
      <family val="2"/>
    </font>
    <font>
      <i/>
      <sz val="14"/>
      <name val="Arial"/>
      <family val="2"/>
    </font>
    <font>
      <i/>
      <u/>
      <sz val="10"/>
      <color indexed="12"/>
      <name val="Arial"/>
      <family val="2"/>
    </font>
    <font>
      <sz val="10"/>
      <name val="Arial"/>
      <family val="2"/>
    </font>
    <font>
      <b/>
      <sz val="11"/>
      <name val="Arial"/>
      <family val="2"/>
    </font>
    <font>
      <b/>
      <i/>
      <sz val="11"/>
      <name val="Arial"/>
      <family val="2"/>
    </font>
    <font>
      <sz val="11"/>
      <name val="Arial"/>
      <family val="2"/>
    </font>
    <font>
      <b/>
      <sz val="9"/>
      <name val="Arial"/>
      <family val="2"/>
    </font>
    <font>
      <b/>
      <i/>
      <sz val="9"/>
      <name val="Arial"/>
      <family val="2"/>
    </font>
    <font>
      <sz val="9"/>
      <name val="Arial"/>
      <family val="2"/>
    </font>
    <font>
      <sz val="9"/>
      <color indexed="10"/>
      <name val="Arial"/>
      <family val="2"/>
    </font>
    <font>
      <b/>
      <sz val="14"/>
      <name val="Arial"/>
      <family val="2"/>
    </font>
    <font>
      <i/>
      <sz val="9"/>
      <name val="Arial"/>
      <family val="2"/>
    </font>
  </fonts>
  <fills count="5">
    <fill>
      <patternFill patternType="none"/>
    </fill>
    <fill>
      <patternFill patternType="gray125"/>
    </fill>
    <fill>
      <patternFill patternType="solid">
        <fgColor indexed="22"/>
        <bgColor indexed="64"/>
      </patternFill>
    </fill>
    <fill>
      <patternFill patternType="solid">
        <fgColor rgb="FFD6D6EB"/>
        <bgColor indexed="64"/>
      </patternFill>
    </fill>
    <fill>
      <patternFill patternType="solid">
        <fgColor rgb="FFD9E1F2"/>
        <bgColor indexed="64"/>
      </patternFill>
    </fill>
  </fills>
  <borders count="9">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s>
  <cellStyleXfs count="4">
    <xf numFmtId="0" fontId="0" fillId="0" borderId="0"/>
    <xf numFmtId="43" fontId="10" fillId="0" borderId="0" applyFont="0" applyFill="0" applyBorder="0" applyAlignment="0" applyProtection="0"/>
    <xf numFmtId="0" fontId="2" fillId="0" borderId="0" applyNumberFormat="0" applyFill="0" applyBorder="0" applyAlignment="0" applyProtection="0">
      <alignment vertical="top"/>
      <protection locked="0"/>
    </xf>
    <xf numFmtId="9" fontId="10" fillId="0" borderId="0" applyFont="0" applyFill="0" applyBorder="0" applyAlignment="0" applyProtection="0"/>
  </cellStyleXfs>
  <cellXfs count="60">
    <xf numFmtId="0" fontId="0" fillId="0" borderId="0" xfId="0"/>
    <xf numFmtId="0" fontId="3" fillId="0" borderId="0" xfId="0" applyFont="1" applyAlignment="1">
      <alignment horizontal="left" vertical="center"/>
    </xf>
    <xf numFmtId="3" fontId="3"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wrapText="1"/>
    </xf>
    <xf numFmtId="0" fontId="6" fillId="0" borderId="0" xfId="0" applyFont="1" applyAlignment="1">
      <alignment wrapText="1"/>
    </xf>
    <xf numFmtId="0" fontId="6" fillId="0" borderId="0" xfId="0" applyFont="1"/>
    <xf numFmtId="0" fontId="7" fillId="0" borderId="0" xfId="2" quotePrefix="1" applyFont="1" applyAlignment="1" applyProtection="1"/>
    <xf numFmtId="0" fontId="5" fillId="0" borderId="0" xfId="0" applyFont="1" applyAlignment="1">
      <alignment vertical="center" wrapText="1"/>
    </xf>
    <xf numFmtId="0" fontId="0" fillId="0" borderId="0" xfId="0" applyAlignment="1">
      <alignment vertical="center"/>
    </xf>
    <xf numFmtId="0" fontId="7" fillId="0" borderId="0" xfId="2" applyFont="1" applyAlignment="1" applyProtection="1">
      <alignment vertical="center"/>
    </xf>
    <xf numFmtId="0" fontId="2" fillId="0" borderId="0" xfId="2" applyFont="1" applyAlignment="1" applyProtection="1">
      <alignment vertical="center"/>
    </xf>
    <xf numFmtId="0" fontId="16" fillId="0" borderId="0" xfId="0" applyFont="1"/>
    <xf numFmtId="0" fontId="16" fillId="0" borderId="1" xfId="0" applyFont="1" applyBorder="1" applyAlignment="1">
      <alignment horizontal="left" vertical="center"/>
    </xf>
    <xf numFmtId="0" fontId="14" fillId="0" borderId="0" xfId="0" applyFont="1" applyBorder="1" applyAlignment="1">
      <alignment horizontal="center" vertical="center" wrapText="1"/>
    </xf>
    <xf numFmtId="0" fontId="14" fillId="3" borderId="8" xfId="0" applyFont="1" applyFill="1" applyBorder="1" applyAlignment="1">
      <alignment horizontal="center" vertical="center" wrapText="1"/>
    </xf>
    <xf numFmtId="3" fontId="16" fillId="0" borderId="0" xfId="0" applyNumberFormat="1" applyFont="1" applyAlignment="1">
      <alignment horizontal="right" vertical="center" indent="2"/>
    </xf>
    <xf numFmtId="10" fontId="16" fillId="3" borderId="8" xfId="0" applyNumberFormat="1" applyFont="1" applyFill="1" applyBorder="1" applyAlignment="1">
      <alignment horizontal="center"/>
    </xf>
    <xf numFmtId="3" fontId="16" fillId="0" borderId="0" xfId="0" applyNumberFormat="1" applyFont="1" applyAlignment="1">
      <alignment horizontal="right" vertical="center"/>
    </xf>
    <xf numFmtId="0" fontId="14" fillId="0" borderId="3" xfId="0" applyFont="1" applyBorder="1" applyAlignment="1">
      <alignment horizontal="left" vertical="center"/>
    </xf>
    <xf numFmtId="3" fontId="16" fillId="0" borderId="3" xfId="0" applyNumberFormat="1" applyFont="1" applyBorder="1" applyAlignment="1">
      <alignment horizontal="right" vertical="center" indent="2"/>
    </xf>
    <xf numFmtId="10" fontId="16" fillId="0" borderId="3" xfId="0" applyNumberFormat="1" applyFont="1" applyFill="1" applyBorder="1"/>
    <xf numFmtId="0" fontId="16" fillId="0" borderId="0" xfId="0" applyFont="1" applyAlignment="1">
      <alignment horizontal="left" vertical="center"/>
    </xf>
    <xf numFmtId="3" fontId="16" fillId="0" borderId="3" xfId="0" applyNumberFormat="1" applyFont="1" applyBorder="1" applyAlignment="1">
      <alignment horizontal="right" vertical="center" indent="1"/>
    </xf>
    <xf numFmtId="0" fontId="16" fillId="0" borderId="4" xfId="0" applyFont="1" applyBorder="1" applyAlignment="1">
      <alignment horizontal="left" vertical="center"/>
    </xf>
    <xf numFmtId="0" fontId="14" fillId="0" borderId="0" xfId="0" applyFont="1" applyAlignment="1">
      <alignment horizontal="left" vertical="center"/>
    </xf>
    <xf numFmtId="0" fontId="16" fillId="0" borderId="0" xfId="0" applyFont="1" applyBorder="1" applyAlignment="1">
      <alignment horizontal="left" wrapText="1"/>
    </xf>
    <xf numFmtId="3" fontId="16" fillId="0" borderId="0" xfId="0" applyNumberFormat="1" applyFont="1"/>
    <xf numFmtId="3" fontId="16" fillId="0" borderId="0" xfId="0" applyNumberFormat="1" applyFont="1" applyBorder="1" applyAlignment="1">
      <alignment horizontal="left" wrapText="1"/>
    </xf>
    <xf numFmtId="10" fontId="16" fillId="0" borderId="3" xfId="0" applyNumberFormat="1" applyFont="1" applyBorder="1" applyAlignment="1">
      <alignment horizontal="center"/>
    </xf>
    <xf numFmtId="0" fontId="14" fillId="0" borderId="0" xfId="0" applyFont="1" applyBorder="1" applyAlignment="1">
      <alignment horizontal="left" vertical="center"/>
    </xf>
    <xf numFmtId="0" fontId="16" fillId="0" borderId="5" xfId="0" applyFont="1" applyBorder="1"/>
    <xf numFmtId="0" fontId="16" fillId="0" borderId="1" xfId="0" applyFont="1" applyFill="1" applyBorder="1"/>
    <xf numFmtId="0" fontId="16" fillId="0" borderId="1" xfId="0" applyFont="1" applyBorder="1"/>
    <xf numFmtId="10" fontId="16" fillId="0" borderId="3" xfId="0" applyNumberFormat="1" applyFont="1" applyBorder="1"/>
    <xf numFmtId="10" fontId="16" fillId="0" borderId="0" xfId="0" applyNumberFormat="1" applyFont="1"/>
    <xf numFmtId="164" fontId="16" fillId="0" borderId="0" xfId="1" applyNumberFormat="1" applyFont="1"/>
    <xf numFmtId="164" fontId="16" fillId="0" borderId="0" xfId="0" applyNumberFormat="1" applyFont="1"/>
    <xf numFmtId="3" fontId="16" fillId="0" borderId="0" xfId="0" applyNumberFormat="1" applyFont="1" applyBorder="1" applyAlignment="1">
      <alignment horizontal="right" vertical="center" indent="2"/>
    </xf>
    <xf numFmtId="0" fontId="16" fillId="0" borderId="2" xfId="0" applyFont="1" applyFill="1" applyBorder="1"/>
    <xf numFmtId="0" fontId="16" fillId="0" borderId="3" xfId="0" applyFont="1" applyBorder="1"/>
    <xf numFmtId="0" fontId="14" fillId="4" borderId="8" xfId="0" applyFont="1" applyFill="1" applyBorder="1" applyAlignment="1">
      <alignment horizontal="center" vertical="center" wrapText="1"/>
    </xf>
    <xf numFmtId="10" fontId="16" fillId="4" borderId="8" xfId="0" applyNumberFormat="1" applyFont="1" applyFill="1" applyBorder="1" applyAlignment="1">
      <alignment horizontal="center"/>
    </xf>
    <xf numFmtId="10" fontId="16" fillId="4" borderId="8" xfId="3" applyNumberFormat="1" applyFont="1" applyFill="1" applyBorder="1" applyAlignment="1">
      <alignment horizontal="center"/>
    </xf>
    <xf numFmtId="0" fontId="16" fillId="4" borderId="3" xfId="0" applyFont="1" applyFill="1" applyBorder="1"/>
    <xf numFmtId="0" fontId="16" fillId="0" borderId="0" xfId="0" applyFont="1" applyBorder="1" applyAlignment="1">
      <alignment horizontal="left" vertical="center"/>
    </xf>
    <xf numFmtId="3" fontId="6" fillId="0" borderId="0" xfId="0" applyNumberFormat="1" applyFont="1"/>
    <xf numFmtId="0" fontId="14" fillId="2" borderId="6" xfId="0" applyFont="1" applyFill="1" applyBorder="1" applyAlignment="1">
      <alignment vertical="center" wrapText="1"/>
    </xf>
    <xf numFmtId="0" fontId="14" fillId="2" borderId="3" xfId="0" applyFont="1" applyFill="1" applyBorder="1" applyAlignment="1">
      <alignment vertical="center" wrapText="1"/>
    </xf>
    <xf numFmtId="0" fontId="14" fillId="2" borderId="7" xfId="0" applyFont="1" applyFill="1" applyBorder="1" applyAlignment="1">
      <alignment vertical="center" wrapText="1"/>
    </xf>
    <xf numFmtId="0" fontId="18" fillId="0" borderId="0" xfId="0" applyFont="1" applyAlignment="1">
      <alignment horizontal="left" vertical="center" wrapText="1"/>
    </xf>
    <xf numFmtId="0" fontId="16" fillId="0" borderId="3" xfId="0" applyFont="1" applyBorder="1" applyAlignment="1">
      <alignment vertical="center" wrapText="1"/>
    </xf>
    <xf numFmtId="0" fontId="16" fillId="0" borderId="7" xfId="0" applyFont="1" applyBorder="1" applyAlignment="1">
      <alignment vertical="center" wrapText="1"/>
    </xf>
    <xf numFmtId="0" fontId="5" fillId="0" borderId="0" xfId="0" applyFont="1" applyAlignment="1">
      <alignment horizontal="left" vertical="center" wrapText="1"/>
    </xf>
    <xf numFmtId="0" fontId="16" fillId="0" borderId="0" xfId="0" applyFont="1" applyBorder="1" applyAlignment="1">
      <alignment horizontal="left" wrapText="1"/>
    </xf>
    <xf numFmtId="0" fontId="16" fillId="0" borderId="0" xfId="0" applyFont="1" applyBorder="1" applyAlignment="1">
      <alignment horizontal="left" vertical="top" wrapText="1"/>
    </xf>
    <xf numFmtId="0" fontId="14" fillId="2" borderId="6"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5" fillId="0" borderId="0" xfId="0" applyFont="1" applyAlignment="1">
      <alignment horizontal="left" wrapText="1"/>
    </xf>
  </cellXfs>
  <cellStyles count="4">
    <cellStyle name="Komma" xfId="1" builtinId="3"/>
    <cellStyle name="Link" xfId="2" builtinId="8"/>
    <cellStyle name="Prozent" xfId="3"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workbookViewId="0">
      <selection activeCell="A10" sqref="A10"/>
    </sheetView>
  </sheetViews>
  <sheetFormatPr baseColWidth="10" defaultRowHeight="12.75" x14ac:dyDescent="0.2"/>
  <cols>
    <col min="1" max="1" width="85.140625" customWidth="1"/>
    <col min="3" max="3" width="39.140625" customWidth="1"/>
  </cols>
  <sheetData>
    <row r="1" spans="1:3" ht="86.25" customHeight="1" x14ac:dyDescent="0.2">
      <c r="A1" s="8" t="s">
        <v>374</v>
      </c>
      <c r="B1" s="8"/>
      <c r="C1" s="8"/>
    </row>
    <row r="2" spans="1:3" ht="7.5" customHeight="1" x14ac:dyDescent="0.2">
      <c r="A2" s="7"/>
    </row>
    <row r="3" spans="1:3" s="9" customFormat="1" ht="17.100000000000001" customHeight="1" x14ac:dyDescent="0.2">
      <c r="A3" s="10" t="s">
        <v>67</v>
      </c>
    </row>
    <row r="4" spans="1:3" s="9" customFormat="1" ht="17.100000000000001" customHeight="1" x14ac:dyDescent="0.2">
      <c r="A4" s="10" t="s">
        <v>68</v>
      </c>
    </row>
    <row r="5" spans="1:3" s="9" customFormat="1" ht="17.100000000000001" customHeight="1" x14ac:dyDescent="0.2">
      <c r="A5" s="10" t="s">
        <v>69</v>
      </c>
    </row>
    <row r="6" spans="1:3" s="9" customFormat="1" ht="17.100000000000001" customHeight="1" x14ac:dyDescent="0.2">
      <c r="A6" s="10" t="s">
        <v>70</v>
      </c>
    </row>
    <row r="7" spans="1:3" s="9" customFormat="1" ht="17.100000000000001" customHeight="1" x14ac:dyDescent="0.2">
      <c r="A7" s="11" t="s">
        <v>78</v>
      </c>
    </row>
    <row r="8" spans="1:3" s="9" customFormat="1" ht="17.100000000000001" customHeight="1" x14ac:dyDescent="0.2">
      <c r="A8" s="10" t="s">
        <v>71</v>
      </c>
    </row>
    <row r="9" spans="1:3" s="9" customFormat="1" ht="17.100000000000001" customHeight="1" x14ac:dyDescent="0.2">
      <c r="A9" s="10" t="s">
        <v>72</v>
      </c>
    </row>
    <row r="10" spans="1:3" s="9" customFormat="1" ht="15" customHeight="1" x14ac:dyDescent="0.2"/>
    <row r="11" spans="1:3" s="9" customFormat="1" ht="15" customHeight="1" x14ac:dyDescent="0.2"/>
    <row r="12" spans="1:3" s="9" customFormat="1" ht="15" customHeight="1" x14ac:dyDescent="0.2"/>
    <row r="13" spans="1:3" s="9" customFormat="1" ht="15" customHeight="1" x14ac:dyDescent="0.2"/>
    <row r="14" spans="1:3" s="9" customFormat="1" ht="15" customHeight="1" x14ac:dyDescent="0.2"/>
  </sheetData>
  <hyperlinks>
    <hyperlink ref="A3" location="'Unfall Total'!A1" display="Unfallversicherung Total" xr:uid="{00000000-0004-0000-0000-000000000000}"/>
    <hyperlink ref="A4" location="Einzelunfall!A1" display="Einzelunfallversicherung" xr:uid="{00000000-0004-0000-0000-000001000000}"/>
    <hyperlink ref="A5" location="'Oblig. Berufs- und Nichtberuf.'!A1" display="Obligatorische Berufs- und Nichtberufsunfallversicherung" xr:uid="{00000000-0004-0000-0000-000002000000}"/>
    <hyperlink ref="A6" location="'Freiwillige UVG-Vers.'!A1" display="Freiwillige UVG-Versicherung" xr:uid="{00000000-0004-0000-0000-000003000000}"/>
    <hyperlink ref="A7" location="'UVG-Zusatzversicherung'!A1" display="UVG Zusatzversicherung" xr:uid="{00000000-0004-0000-0000-000004000000}"/>
    <hyperlink ref="A8" location="'Motorfahrzeuginsassen-Unfallver'!A1" display="Motorfahrzeuginsassen-Unfallversicherug" xr:uid="{00000000-0004-0000-0000-000005000000}"/>
    <hyperlink ref="A9" location="'Übrige Kollektivunfallver'!A1" display="Übrige Kollektivunfallversicherung" xr:uid="{00000000-0004-0000-0000-000006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G89"/>
  <sheetViews>
    <sheetView topLeftCell="A3" zoomScale="90" zoomScaleNormal="90" workbookViewId="0">
      <selection activeCell="B17" sqref="B17"/>
    </sheetView>
  </sheetViews>
  <sheetFormatPr baseColWidth="10" defaultRowHeight="12.75" x14ac:dyDescent="0.2"/>
  <cols>
    <col min="1" max="1" width="1.7109375" style="6" customWidth="1"/>
    <col min="2" max="2" width="39.7109375" style="6" customWidth="1"/>
    <col min="3" max="3" width="22.7109375" style="6" customWidth="1"/>
    <col min="4" max="4" width="15.7109375" style="6" customWidth="1"/>
    <col min="5" max="5" width="1.7109375" style="6" customWidth="1"/>
    <col min="6" max="6" width="39.7109375" style="6" customWidth="1"/>
    <col min="7" max="7" width="22.7109375" style="6" customWidth="1"/>
    <col min="8" max="8" width="15.7109375" style="6" customWidth="1"/>
    <col min="9" max="9" width="1.7109375" style="6" customWidth="1"/>
    <col min="10" max="10" width="39.7109375" style="6" customWidth="1"/>
    <col min="11" max="11" width="22.7109375" style="6" customWidth="1"/>
    <col min="12" max="12" width="15.7109375" style="6" customWidth="1"/>
    <col min="13" max="13" width="1.7109375" style="6" customWidth="1"/>
    <col min="14" max="14" width="39.7109375" style="6" customWidth="1"/>
    <col min="15" max="15" width="22.7109375" style="6" customWidth="1"/>
    <col min="16" max="16" width="15.7109375" style="6" customWidth="1"/>
    <col min="17" max="17" width="1.7109375" style="6" customWidth="1"/>
    <col min="18" max="18" width="39.7109375" style="6" customWidth="1"/>
    <col min="19" max="19" width="22.7109375" style="6" customWidth="1"/>
    <col min="20" max="20" width="15.7109375" style="6" customWidth="1"/>
    <col min="21" max="21" width="1.7109375" style="6" customWidth="1"/>
    <col min="22" max="22" width="39.7109375" style="6" customWidth="1"/>
    <col min="23" max="23" width="22.7109375" style="6" customWidth="1"/>
    <col min="24" max="24" width="15.7109375" style="6" customWidth="1"/>
    <col min="25" max="25" width="1.7109375" style="6" customWidth="1"/>
    <col min="26" max="26" width="39.7109375" style="6" customWidth="1"/>
    <col min="27" max="27" width="22.7109375" style="6" customWidth="1"/>
    <col min="28" max="28" width="15.7109375" style="6" customWidth="1"/>
    <col min="29" max="29" width="1.7109375" style="6" customWidth="1"/>
    <col min="30" max="30" width="39.7109375" style="6" customWidth="1"/>
    <col min="31" max="31" width="22.7109375" style="6" customWidth="1"/>
    <col min="32" max="32" width="15.7109375" style="6" customWidth="1"/>
    <col min="33" max="33" width="1.7109375" style="6" customWidth="1"/>
    <col min="34" max="34" width="39.7109375" style="6" customWidth="1"/>
    <col min="35" max="35" width="22.7109375" style="6" customWidth="1"/>
    <col min="36" max="36" width="15.7109375" style="6" customWidth="1"/>
    <col min="37" max="37" width="1.7109375" style="6" customWidth="1"/>
    <col min="38" max="38" width="39.7109375" style="6" customWidth="1"/>
    <col min="39" max="39" width="22.7109375" style="6" customWidth="1"/>
    <col min="40" max="40" width="15.7109375" style="6" customWidth="1"/>
    <col min="41" max="41" width="1.7109375" style="6" customWidth="1"/>
    <col min="42" max="42" width="39.7109375" style="6" customWidth="1"/>
    <col min="43" max="43" width="22.7109375" style="6" customWidth="1"/>
    <col min="44" max="44" width="15.7109375" style="6" customWidth="1"/>
    <col min="45" max="45" width="1.7109375" style="6" customWidth="1"/>
    <col min="46" max="46" width="39.7109375" style="6" customWidth="1"/>
    <col min="47" max="47" width="22.7109375" style="6" customWidth="1"/>
    <col min="48" max="48" width="15.7109375" style="6" customWidth="1"/>
    <col min="49" max="49" width="1.7109375" style="6" customWidth="1"/>
    <col min="50" max="50" width="39.7109375" style="6" customWidth="1"/>
    <col min="51" max="51" width="22.7109375" style="6" customWidth="1"/>
    <col min="52" max="52" width="15.7109375" style="6" customWidth="1"/>
    <col min="53" max="53" width="1.7109375" style="6" customWidth="1"/>
    <col min="54" max="54" width="39.7109375" style="6" customWidth="1"/>
    <col min="55" max="55" width="22.7109375" style="6" customWidth="1"/>
    <col min="56" max="56" width="15.7109375" style="6" customWidth="1"/>
    <col min="57" max="57" width="1.7109375" style="6" customWidth="1"/>
    <col min="58" max="58" width="39.7109375" style="6" customWidth="1"/>
    <col min="59" max="59" width="22.7109375" style="6" customWidth="1"/>
    <col min="60" max="60" width="15.7109375" style="6" customWidth="1"/>
    <col min="61" max="61" width="1.7109375" style="6" customWidth="1"/>
    <col min="62" max="62" width="39.7109375" style="6" customWidth="1"/>
    <col min="63" max="63" width="22.7109375" style="6" customWidth="1"/>
    <col min="64" max="64" width="15.7109375" style="6" customWidth="1"/>
    <col min="65" max="65" width="1.7109375" style="6" customWidth="1"/>
    <col min="66" max="66" width="39.7109375" style="6" customWidth="1"/>
    <col min="67" max="67" width="22.7109375" style="6" customWidth="1"/>
    <col min="68" max="68" width="15.7109375" style="6" customWidth="1"/>
    <col min="69" max="69" width="1.7109375" style="6" customWidth="1"/>
    <col min="70" max="70" width="39.7109375" style="6" customWidth="1"/>
    <col min="71" max="71" width="22.7109375" style="6" customWidth="1"/>
    <col min="72" max="72" width="15.7109375" style="6" customWidth="1"/>
    <col min="73" max="73" width="1.7109375" style="6" customWidth="1"/>
    <col min="74" max="74" width="39.7109375" style="6" customWidth="1"/>
    <col min="75" max="75" width="22.7109375" style="6" customWidth="1"/>
    <col min="76" max="76" width="15.7109375" style="6" customWidth="1"/>
    <col min="77" max="77" width="1.7109375" style="6" customWidth="1"/>
    <col min="78" max="78" width="39.7109375" style="6" customWidth="1"/>
    <col min="79" max="79" width="22.7109375" style="6" customWidth="1"/>
    <col min="80" max="80" width="15.7109375" style="6" customWidth="1"/>
    <col min="81" max="81" width="1.7109375" style="6" customWidth="1"/>
    <col min="82" max="82" width="39.7109375" style="6" customWidth="1"/>
    <col min="83" max="83" width="22.7109375" style="6" customWidth="1"/>
    <col min="84" max="84" width="15.7109375" style="6" customWidth="1"/>
    <col min="85" max="16384" width="11.42578125" style="6"/>
  </cols>
  <sheetData>
    <row r="2" spans="2:85" s="5" customFormat="1" ht="51" customHeight="1" x14ac:dyDescent="0.2">
      <c r="B2" s="50" t="s">
        <v>211</v>
      </c>
      <c r="C2" s="50"/>
      <c r="D2" s="50"/>
      <c r="F2" s="50" t="s">
        <v>211</v>
      </c>
      <c r="G2" s="50"/>
      <c r="H2" s="50"/>
      <c r="J2" s="50" t="s">
        <v>211</v>
      </c>
      <c r="K2" s="50"/>
      <c r="L2" s="50"/>
      <c r="N2" s="50" t="s">
        <v>211</v>
      </c>
      <c r="O2" s="50"/>
      <c r="P2" s="50"/>
      <c r="R2" s="50" t="s">
        <v>211</v>
      </c>
      <c r="S2" s="50"/>
      <c r="T2" s="50"/>
      <c r="V2" s="50" t="s">
        <v>211</v>
      </c>
      <c r="W2" s="50"/>
      <c r="X2" s="50"/>
      <c r="Z2" s="50" t="s">
        <v>211</v>
      </c>
      <c r="AA2" s="50"/>
      <c r="AB2" s="50"/>
      <c r="AC2" s="8"/>
      <c r="AD2" s="50" t="s">
        <v>211</v>
      </c>
      <c r="AE2" s="50"/>
      <c r="AF2" s="50"/>
      <c r="AG2" s="8"/>
      <c r="AH2" s="50" t="s">
        <v>211</v>
      </c>
      <c r="AI2" s="50"/>
      <c r="AJ2" s="50"/>
      <c r="AK2" s="8"/>
      <c r="AL2" s="50" t="s">
        <v>211</v>
      </c>
      <c r="AM2" s="50"/>
      <c r="AN2" s="50"/>
      <c r="AP2" s="50" t="s">
        <v>211</v>
      </c>
      <c r="AQ2" s="50"/>
      <c r="AR2" s="50"/>
      <c r="AT2" s="50" t="s">
        <v>211</v>
      </c>
      <c r="AU2" s="50"/>
      <c r="AV2" s="50"/>
      <c r="AX2" s="50" t="s">
        <v>211</v>
      </c>
      <c r="AY2" s="50"/>
      <c r="AZ2" s="50"/>
      <c r="BB2" s="50" t="s">
        <v>211</v>
      </c>
      <c r="BC2" s="50"/>
      <c r="BD2" s="50"/>
      <c r="BF2" s="50" t="s">
        <v>211</v>
      </c>
      <c r="BG2" s="50"/>
      <c r="BH2" s="50"/>
      <c r="BJ2" s="50" t="s">
        <v>211</v>
      </c>
      <c r="BK2" s="50"/>
      <c r="BL2" s="50"/>
      <c r="BN2" s="50" t="s">
        <v>211</v>
      </c>
      <c r="BO2" s="50"/>
      <c r="BP2" s="50"/>
      <c r="BR2" s="50" t="s">
        <v>211</v>
      </c>
      <c r="BS2" s="50"/>
      <c r="BT2" s="50"/>
      <c r="BV2" s="50" t="s">
        <v>211</v>
      </c>
      <c r="BW2" s="50"/>
      <c r="BX2" s="50"/>
      <c r="BZ2" s="50" t="s">
        <v>211</v>
      </c>
      <c r="CA2" s="50"/>
      <c r="CB2" s="50"/>
      <c r="CD2" s="50" t="s">
        <v>211</v>
      </c>
      <c r="CE2" s="50"/>
      <c r="CF2" s="50"/>
    </row>
    <row r="4" spans="2:85" ht="39.75" customHeight="1" x14ac:dyDescent="0.2">
      <c r="B4" s="47" t="s">
        <v>375</v>
      </c>
      <c r="C4" s="48"/>
      <c r="D4" s="49"/>
      <c r="F4" s="47" t="s">
        <v>361</v>
      </c>
      <c r="G4" s="48"/>
      <c r="H4" s="49"/>
      <c r="J4" s="47" t="s">
        <v>350</v>
      </c>
      <c r="K4" s="48"/>
      <c r="L4" s="49"/>
      <c r="N4" s="47" t="s">
        <v>334</v>
      </c>
      <c r="O4" s="48"/>
      <c r="P4" s="49"/>
      <c r="R4" s="47" t="s">
        <v>325</v>
      </c>
      <c r="S4" s="48"/>
      <c r="T4" s="49"/>
      <c r="V4" s="47" t="s">
        <v>314</v>
      </c>
      <c r="W4" s="48"/>
      <c r="X4" s="49"/>
      <c r="Z4" s="47" t="s">
        <v>193</v>
      </c>
      <c r="AA4" s="48"/>
      <c r="AB4" s="49"/>
      <c r="AC4" s="12"/>
      <c r="AD4" s="47" t="s">
        <v>194</v>
      </c>
      <c r="AE4" s="48"/>
      <c r="AF4" s="49"/>
      <c r="AG4" s="12"/>
      <c r="AH4" s="47" t="s">
        <v>195</v>
      </c>
      <c r="AI4" s="48"/>
      <c r="AJ4" s="49"/>
      <c r="AK4" s="12"/>
      <c r="AL4" s="47" t="s">
        <v>196</v>
      </c>
      <c r="AM4" s="48"/>
      <c r="AN4" s="49"/>
      <c r="AO4" s="12"/>
      <c r="AP4" s="47" t="s">
        <v>197</v>
      </c>
      <c r="AQ4" s="48"/>
      <c r="AR4" s="49"/>
      <c r="AS4" s="12"/>
      <c r="AT4" s="47" t="s">
        <v>198</v>
      </c>
      <c r="AU4" s="48"/>
      <c r="AV4" s="49"/>
      <c r="AW4" s="12"/>
      <c r="AX4" s="47" t="s">
        <v>199</v>
      </c>
      <c r="AY4" s="48"/>
      <c r="AZ4" s="49"/>
      <c r="BA4" s="12"/>
      <c r="BB4" s="47" t="s">
        <v>200</v>
      </c>
      <c r="BC4" s="51"/>
      <c r="BD4" s="52"/>
      <c r="BE4" s="12"/>
      <c r="BF4" s="47" t="s">
        <v>201</v>
      </c>
      <c r="BG4" s="51"/>
      <c r="BH4" s="52"/>
      <c r="BI4" s="12"/>
      <c r="BJ4" s="47" t="s">
        <v>202</v>
      </c>
      <c r="BK4" s="51"/>
      <c r="BL4" s="52"/>
      <c r="BM4" s="12"/>
      <c r="BN4" s="47" t="s">
        <v>203</v>
      </c>
      <c r="BO4" s="51"/>
      <c r="BP4" s="52"/>
      <c r="BQ4" s="12"/>
      <c r="BR4" s="47" t="s">
        <v>204</v>
      </c>
      <c r="BS4" s="51"/>
      <c r="BT4" s="52"/>
      <c r="BU4" s="12"/>
      <c r="BV4" s="47" t="s">
        <v>205</v>
      </c>
      <c r="BW4" s="51"/>
      <c r="BX4" s="52"/>
      <c r="BY4" s="12"/>
      <c r="BZ4" s="47" t="s">
        <v>206</v>
      </c>
      <c r="CA4" s="51"/>
      <c r="CB4" s="52"/>
      <c r="CC4" s="12"/>
      <c r="CD4" s="47" t="s">
        <v>207</v>
      </c>
      <c r="CE4" s="51"/>
      <c r="CF4" s="52"/>
      <c r="CG4" s="12"/>
    </row>
    <row r="5" spans="2:85" ht="77.25" customHeight="1" x14ac:dyDescent="0.2">
      <c r="B5" s="13"/>
      <c r="C5" s="14" t="s">
        <v>208</v>
      </c>
      <c r="D5" s="15" t="s">
        <v>209</v>
      </c>
      <c r="F5" s="13"/>
      <c r="G5" s="14" t="s">
        <v>208</v>
      </c>
      <c r="H5" s="15" t="s">
        <v>209</v>
      </c>
      <c r="J5" s="13"/>
      <c r="K5" s="14" t="s">
        <v>208</v>
      </c>
      <c r="L5" s="15" t="s">
        <v>209</v>
      </c>
      <c r="N5" s="13"/>
      <c r="O5" s="14" t="s">
        <v>208</v>
      </c>
      <c r="P5" s="15" t="s">
        <v>209</v>
      </c>
      <c r="R5" s="13"/>
      <c r="S5" s="14" t="s">
        <v>208</v>
      </c>
      <c r="T5" s="15" t="s">
        <v>209</v>
      </c>
      <c r="V5" s="13"/>
      <c r="W5" s="14" t="s">
        <v>208</v>
      </c>
      <c r="X5" s="41" t="s">
        <v>209</v>
      </c>
      <c r="Z5" s="13"/>
      <c r="AA5" s="14" t="s">
        <v>208</v>
      </c>
      <c r="AB5" s="41" t="s">
        <v>209</v>
      </c>
      <c r="AC5" s="12"/>
      <c r="AD5" s="13"/>
      <c r="AE5" s="14" t="s">
        <v>208</v>
      </c>
      <c r="AF5" s="41" t="s">
        <v>209</v>
      </c>
      <c r="AG5" s="12"/>
      <c r="AH5" s="13"/>
      <c r="AI5" s="14" t="s">
        <v>208</v>
      </c>
      <c r="AJ5" s="41" t="s">
        <v>209</v>
      </c>
      <c r="AK5" s="12"/>
      <c r="AL5" s="13"/>
      <c r="AM5" s="14" t="s">
        <v>208</v>
      </c>
      <c r="AN5" s="41" t="s">
        <v>209</v>
      </c>
      <c r="AO5" s="12"/>
      <c r="AP5" s="13"/>
      <c r="AQ5" s="14" t="s">
        <v>208</v>
      </c>
      <c r="AR5" s="41" t="s">
        <v>209</v>
      </c>
      <c r="AS5" s="12"/>
      <c r="AT5" s="13"/>
      <c r="AU5" s="14" t="s">
        <v>208</v>
      </c>
      <c r="AV5" s="41" t="s">
        <v>209</v>
      </c>
      <c r="AW5" s="12"/>
      <c r="AX5" s="13"/>
      <c r="AY5" s="14" t="s">
        <v>208</v>
      </c>
      <c r="AZ5" s="41" t="s">
        <v>209</v>
      </c>
      <c r="BA5" s="12"/>
      <c r="BB5" s="13"/>
      <c r="BC5" s="14" t="s">
        <v>208</v>
      </c>
      <c r="BD5" s="41" t="s">
        <v>209</v>
      </c>
      <c r="BE5" s="12"/>
      <c r="BF5" s="13"/>
      <c r="BG5" s="14" t="s">
        <v>262</v>
      </c>
      <c r="BH5" s="41" t="s">
        <v>209</v>
      </c>
      <c r="BI5" s="12"/>
      <c r="BJ5" s="13"/>
      <c r="BK5" s="14" t="s">
        <v>262</v>
      </c>
      <c r="BL5" s="41" t="s">
        <v>209</v>
      </c>
      <c r="BM5" s="12"/>
      <c r="BN5" s="13"/>
      <c r="BO5" s="14" t="s">
        <v>262</v>
      </c>
      <c r="BP5" s="41" t="s">
        <v>209</v>
      </c>
      <c r="BQ5" s="12"/>
      <c r="BR5" s="13"/>
      <c r="BS5" s="14" t="s">
        <v>262</v>
      </c>
      <c r="BT5" s="41" t="s">
        <v>209</v>
      </c>
      <c r="BU5" s="12"/>
      <c r="BV5" s="13"/>
      <c r="BW5" s="14" t="s">
        <v>262</v>
      </c>
      <c r="BX5" s="41" t="s">
        <v>209</v>
      </c>
      <c r="BY5" s="12"/>
      <c r="BZ5" s="13"/>
      <c r="CA5" s="14" t="s">
        <v>262</v>
      </c>
      <c r="CB5" s="41" t="s">
        <v>209</v>
      </c>
      <c r="CC5" s="12"/>
      <c r="CD5" s="13"/>
      <c r="CE5" s="14" t="s">
        <v>262</v>
      </c>
      <c r="CF5" s="41" t="s">
        <v>209</v>
      </c>
      <c r="CG5" s="12"/>
    </row>
    <row r="6" spans="2:85" x14ac:dyDescent="0.2">
      <c r="B6" s="13" t="s">
        <v>168</v>
      </c>
      <c r="C6" s="16">
        <v>606984498</v>
      </c>
      <c r="D6" s="17">
        <f>C6/$C$47</f>
        <v>0.18344166531390346</v>
      </c>
      <c r="F6" s="13" t="s">
        <v>168</v>
      </c>
      <c r="G6" s="16">
        <v>589428895</v>
      </c>
      <c r="H6" s="17">
        <f t="shared" ref="H6:H41" si="0">G6/$G$46</f>
        <v>0.18149217842913878</v>
      </c>
      <c r="J6" s="13" t="s">
        <v>168</v>
      </c>
      <c r="K6" s="16">
        <v>550935568</v>
      </c>
      <c r="L6" s="17">
        <f>K6/$K$45</f>
        <v>0.17487164659415777</v>
      </c>
      <c r="N6" s="13" t="s">
        <v>168</v>
      </c>
      <c r="O6" s="16">
        <v>535836137</v>
      </c>
      <c r="P6" s="17">
        <f t="shared" ref="P6:P43" si="1">O6/$O$47</f>
        <v>0.17178011118342679</v>
      </c>
      <c r="R6" s="13" t="s">
        <v>168</v>
      </c>
      <c r="S6" s="16">
        <v>505466729</v>
      </c>
      <c r="T6" s="17">
        <f>S6/$S$45</f>
        <v>0.16672095547344729</v>
      </c>
      <c r="V6" s="13" t="s">
        <v>168</v>
      </c>
      <c r="W6" s="16">
        <v>490333780</v>
      </c>
      <c r="X6" s="42">
        <f>W6/$W$47</f>
        <v>0.1638775370831114</v>
      </c>
      <c r="Z6" s="13" t="s">
        <v>168</v>
      </c>
      <c r="AA6" s="16">
        <v>478739058</v>
      </c>
      <c r="AB6" s="42">
        <f>AA6/$AA$46</f>
        <v>0.16402152773322828</v>
      </c>
      <c r="AC6" s="12"/>
      <c r="AD6" s="13" t="s">
        <v>168</v>
      </c>
      <c r="AE6" s="16">
        <v>483751904</v>
      </c>
      <c r="AF6" s="42" t="e">
        <f>AE6/#REF!</f>
        <v>#REF!</v>
      </c>
      <c r="AG6" s="12"/>
      <c r="AH6" s="13" t="s">
        <v>168</v>
      </c>
      <c r="AI6" s="16">
        <v>474515266</v>
      </c>
      <c r="AJ6" s="42" t="e">
        <f>AI6/#REF!</f>
        <v>#REF!</v>
      </c>
      <c r="AK6" s="12"/>
      <c r="AL6" s="13" t="s">
        <v>168</v>
      </c>
      <c r="AM6" s="16">
        <v>506001982</v>
      </c>
      <c r="AN6" s="42" t="e">
        <f>AM6/#REF!</f>
        <v>#REF!</v>
      </c>
      <c r="AO6" s="12"/>
      <c r="AP6" s="13" t="s">
        <v>168</v>
      </c>
      <c r="AQ6" s="16">
        <v>503394703</v>
      </c>
      <c r="AR6" s="42" t="e">
        <f>AQ6/#REF!</f>
        <v>#REF!</v>
      </c>
      <c r="AS6" s="12"/>
      <c r="AT6" s="13" t="s">
        <v>168</v>
      </c>
      <c r="AU6" s="16">
        <v>521395795</v>
      </c>
      <c r="AV6" s="42" t="e">
        <f>AU6/#REF!</f>
        <v>#REF!</v>
      </c>
      <c r="AW6" s="12"/>
      <c r="AX6" s="13" t="s">
        <v>168</v>
      </c>
      <c r="AY6" s="16">
        <v>536188999</v>
      </c>
      <c r="AZ6" s="42" t="e">
        <f>AY6/#REF!</f>
        <v>#REF!</v>
      </c>
      <c r="BA6" s="12"/>
      <c r="BB6" s="13" t="s">
        <v>73</v>
      </c>
      <c r="BC6" s="16">
        <v>526997818</v>
      </c>
      <c r="BD6" s="42" t="e">
        <f>BC6/#REF!</f>
        <v>#REF!</v>
      </c>
      <c r="BE6" s="12"/>
      <c r="BF6" s="13" t="s">
        <v>73</v>
      </c>
      <c r="BG6" s="16">
        <v>539891</v>
      </c>
      <c r="BH6" s="42" t="e">
        <f>BG6/#REF!</f>
        <v>#REF!</v>
      </c>
      <c r="BI6" s="12"/>
      <c r="BJ6" s="13" t="s">
        <v>27</v>
      </c>
      <c r="BK6" s="16">
        <v>515105</v>
      </c>
      <c r="BL6" s="42" t="e">
        <f>BK6/#REF!</f>
        <v>#REF!</v>
      </c>
      <c r="BM6" s="12"/>
      <c r="BN6" s="13" t="s">
        <v>27</v>
      </c>
      <c r="BO6" s="16">
        <v>547656</v>
      </c>
      <c r="BP6" s="42" t="e">
        <f>BO6/#REF!</f>
        <v>#REF!</v>
      </c>
      <c r="BQ6" s="12"/>
      <c r="BR6" s="13" t="s">
        <v>27</v>
      </c>
      <c r="BS6" s="16">
        <v>530736</v>
      </c>
      <c r="BT6" s="42" t="e">
        <f>BS6/#REF!</f>
        <v>#REF!</v>
      </c>
      <c r="BU6" s="12"/>
      <c r="BV6" s="13" t="s">
        <v>27</v>
      </c>
      <c r="BW6" s="16">
        <v>538821</v>
      </c>
      <c r="BX6" s="42" t="e">
        <f>BW6/#REF!</f>
        <v>#REF!</v>
      </c>
      <c r="BY6" s="12"/>
      <c r="BZ6" s="13" t="s">
        <v>27</v>
      </c>
      <c r="CA6" s="16">
        <v>525982</v>
      </c>
      <c r="CB6" s="42" t="e">
        <f>CA6/#REF!</f>
        <v>#REF!</v>
      </c>
      <c r="CC6" s="12"/>
      <c r="CD6" s="13" t="s">
        <v>27</v>
      </c>
      <c r="CE6" s="16">
        <v>524298</v>
      </c>
      <c r="CF6" s="42" t="e">
        <f>CE6/#REF!</f>
        <v>#REF!</v>
      </c>
      <c r="CG6" s="12"/>
    </row>
    <row r="7" spans="2:85" x14ac:dyDescent="0.2">
      <c r="B7" s="13" t="s">
        <v>142</v>
      </c>
      <c r="C7" s="16">
        <v>454661774</v>
      </c>
      <c r="D7" s="17">
        <f>C7/$C$47</f>
        <v>0.13740699021465555</v>
      </c>
      <c r="F7" s="13" t="s">
        <v>142</v>
      </c>
      <c r="G7" s="16">
        <v>425565890</v>
      </c>
      <c r="H7" s="17">
        <f t="shared" si="0"/>
        <v>0.13103680714742572</v>
      </c>
      <c r="J7" s="13" t="s">
        <v>142</v>
      </c>
      <c r="K7" s="16">
        <v>367272607</v>
      </c>
      <c r="L7" s="17">
        <f t="shared" ref="L7:L44" si="2">K7/$K$45</f>
        <v>0.11657545685091616</v>
      </c>
      <c r="N7" s="13" t="s">
        <v>142</v>
      </c>
      <c r="O7" s="16">
        <v>328671698</v>
      </c>
      <c r="P7" s="17">
        <f t="shared" si="1"/>
        <v>0.10536665395765511</v>
      </c>
      <c r="R7" s="13" t="s">
        <v>142</v>
      </c>
      <c r="S7" s="16">
        <v>338534302</v>
      </c>
      <c r="T7" s="17">
        <f t="shared" ref="T7:T44" si="3">S7/$S$45</f>
        <v>0.11166068714678264</v>
      </c>
      <c r="V7" s="13" t="s">
        <v>142</v>
      </c>
      <c r="W7" s="16">
        <v>352717509</v>
      </c>
      <c r="X7" s="42">
        <f t="shared" ref="X7:X46" si="4">W7/$W$47</f>
        <v>0.11788393747012531</v>
      </c>
      <c r="Z7" s="13" t="s">
        <v>142</v>
      </c>
      <c r="AA7" s="16">
        <v>360898697</v>
      </c>
      <c r="AB7" s="42">
        <f t="shared" ref="AB7:AB45" si="5">AA7/$AA$46</f>
        <v>0.12364805973042511</v>
      </c>
      <c r="AC7" s="12"/>
      <c r="AD7" s="13" t="s">
        <v>142</v>
      </c>
      <c r="AE7" s="16">
        <v>369844575</v>
      </c>
      <c r="AF7" s="42" t="e">
        <f>AE7/#REF!</f>
        <v>#REF!</v>
      </c>
      <c r="AG7" s="12"/>
      <c r="AH7" s="13" t="s">
        <v>142</v>
      </c>
      <c r="AI7" s="16">
        <v>397875277</v>
      </c>
      <c r="AJ7" s="42" t="e">
        <f>AI7/#REF!</f>
        <v>#REF!</v>
      </c>
      <c r="AK7" s="12"/>
      <c r="AL7" s="13" t="s">
        <v>142</v>
      </c>
      <c r="AM7" s="16">
        <v>407512310</v>
      </c>
      <c r="AN7" s="42" t="e">
        <f>AM7/#REF!</f>
        <v>#REF!</v>
      </c>
      <c r="AO7" s="12"/>
      <c r="AP7" s="13" t="s">
        <v>142</v>
      </c>
      <c r="AQ7" s="16">
        <v>414200820</v>
      </c>
      <c r="AR7" s="42" t="e">
        <f>AQ7/#REF!</f>
        <v>#REF!</v>
      </c>
      <c r="AS7" s="12"/>
      <c r="AT7" s="13" t="s">
        <v>142</v>
      </c>
      <c r="AU7" s="16">
        <v>439677637</v>
      </c>
      <c r="AV7" s="42" t="e">
        <f>AU7/#REF!</f>
        <v>#REF!</v>
      </c>
      <c r="AW7" s="12"/>
      <c r="AX7" s="13" t="s">
        <v>142</v>
      </c>
      <c r="AY7" s="16">
        <v>439577985</v>
      </c>
      <c r="AZ7" s="42" t="e">
        <f>AY7/#REF!</f>
        <v>#REF!</v>
      </c>
      <c r="BA7" s="12"/>
      <c r="BB7" s="13" t="s">
        <v>79</v>
      </c>
      <c r="BC7" s="16">
        <v>449758501</v>
      </c>
      <c r="BD7" s="42" t="e">
        <f>BC7/#REF!</f>
        <v>#REF!</v>
      </c>
      <c r="BE7" s="12"/>
      <c r="BF7" s="13" t="s">
        <v>28</v>
      </c>
      <c r="BG7" s="16">
        <v>439885</v>
      </c>
      <c r="BH7" s="42" t="e">
        <f>BG7/#REF!</f>
        <v>#REF!</v>
      </c>
      <c r="BI7" s="12"/>
      <c r="BJ7" s="13" t="s">
        <v>28</v>
      </c>
      <c r="BK7" s="16">
        <v>453335</v>
      </c>
      <c r="BL7" s="42" t="e">
        <f>BK7/#REF!</f>
        <v>#REF!</v>
      </c>
      <c r="BM7" s="12"/>
      <c r="BN7" s="13" t="s">
        <v>28</v>
      </c>
      <c r="BO7" s="16">
        <v>454806</v>
      </c>
      <c r="BP7" s="42" t="e">
        <f>BO7/#REF!</f>
        <v>#REF!</v>
      </c>
      <c r="BQ7" s="12"/>
      <c r="BR7" s="13" t="s">
        <v>28</v>
      </c>
      <c r="BS7" s="16">
        <v>449431</v>
      </c>
      <c r="BT7" s="42" t="e">
        <f>BS7/#REF!</f>
        <v>#REF!</v>
      </c>
      <c r="BU7" s="12"/>
      <c r="BV7" s="13" t="s">
        <v>28</v>
      </c>
      <c r="BW7" s="16">
        <v>356125</v>
      </c>
      <c r="BX7" s="42" t="e">
        <f>BW7/#REF!</f>
        <v>#REF!</v>
      </c>
      <c r="BY7" s="12"/>
      <c r="BZ7" s="13" t="s">
        <v>28</v>
      </c>
      <c r="CA7" s="16">
        <v>364359</v>
      </c>
      <c r="CB7" s="42" t="e">
        <f>CA7/#REF!</f>
        <v>#REF!</v>
      </c>
      <c r="CC7" s="12"/>
      <c r="CD7" s="13" t="s">
        <v>28</v>
      </c>
      <c r="CE7" s="16">
        <v>375683</v>
      </c>
      <c r="CF7" s="42" t="e">
        <f>CE7/#REF!</f>
        <v>#REF!</v>
      </c>
      <c r="CG7" s="12"/>
    </row>
    <row r="8" spans="2:85" x14ac:dyDescent="0.2">
      <c r="B8" s="13" t="s">
        <v>138</v>
      </c>
      <c r="C8" s="16">
        <v>265106965</v>
      </c>
      <c r="D8" s="17">
        <f>C8/$C$47</f>
        <v>8.0120107360492618E-2</v>
      </c>
      <c r="F8" s="13" t="s">
        <v>138</v>
      </c>
      <c r="G8" s="16">
        <v>248713526</v>
      </c>
      <c r="H8" s="17">
        <f t="shared" si="0"/>
        <v>7.658185749195795E-2</v>
      </c>
      <c r="J8" s="13" t="s">
        <v>333</v>
      </c>
      <c r="K8" s="16">
        <v>243031518</v>
      </c>
      <c r="L8" s="17">
        <f t="shared" si="2"/>
        <v>7.7140275915055262E-2</v>
      </c>
      <c r="N8" s="13" t="s">
        <v>140</v>
      </c>
      <c r="O8" s="16">
        <v>240825069</v>
      </c>
      <c r="P8" s="17">
        <f t="shared" si="1"/>
        <v>7.7204492702171806E-2</v>
      </c>
      <c r="R8" s="13" t="s">
        <v>333</v>
      </c>
      <c r="S8" s="16">
        <v>236389376</v>
      </c>
      <c r="T8" s="17">
        <f t="shared" si="3"/>
        <v>7.7969647395906033E-2</v>
      </c>
      <c r="V8" s="13" t="s">
        <v>136</v>
      </c>
      <c r="W8" s="16">
        <v>235257309</v>
      </c>
      <c r="X8" s="42">
        <f t="shared" si="4"/>
        <v>7.8626825138827877E-2</v>
      </c>
      <c r="Z8" s="13" t="s">
        <v>140</v>
      </c>
      <c r="AA8" s="16">
        <v>217438507</v>
      </c>
      <c r="AB8" s="42">
        <f t="shared" si="5"/>
        <v>7.4496942562334773E-2</v>
      </c>
      <c r="AC8" s="12"/>
      <c r="AD8" s="13" t="s">
        <v>140</v>
      </c>
      <c r="AE8" s="16">
        <v>222839504</v>
      </c>
      <c r="AF8" s="42" t="e">
        <f>AE8/#REF!</f>
        <v>#REF!</v>
      </c>
      <c r="AG8" s="12"/>
      <c r="AH8" s="13" t="s">
        <v>140</v>
      </c>
      <c r="AI8" s="16">
        <v>227531773</v>
      </c>
      <c r="AJ8" s="42" t="e">
        <f>AI8/#REF!</f>
        <v>#REF!</v>
      </c>
      <c r="AK8" s="12"/>
      <c r="AL8" s="13" t="s">
        <v>179</v>
      </c>
      <c r="AM8" s="16">
        <v>227861437</v>
      </c>
      <c r="AN8" s="42" t="e">
        <f>AM8/#REF!</f>
        <v>#REF!</v>
      </c>
      <c r="AO8" s="12"/>
      <c r="AP8" s="13" t="s">
        <v>179</v>
      </c>
      <c r="AQ8" s="16">
        <v>238669878</v>
      </c>
      <c r="AR8" s="42" t="e">
        <f>AQ8/#REF!</f>
        <v>#REF!</v>
      </c>
      <c r="AS8" s="12"/>
      <c r="AT8" s="13" t="s">
        <v>140</v>
      </c>
      <c r="AU8" s="16">
        <v>237852303</v>
      </c>
      <c r="AV8" s="42" t="e">
        <f>AU8/#REF!</f>
        <v>#REF!</v>
      </c>
      <c r="AW8" s="12"/>
      <c r="AX8" s="13" t="s">
        <v>140</v>
      </c>
      <c r="AY8" s="16">
        <v>232062218</v>
      </c>
      <c r="AZ8" s="42" t="e">
        <f>AY8/#REF!</f>
        <v>#REF!</v>
      </c>
      <c r="BA8" s="12"/>
      <c r="BB8" s="13" t="s">
        <v>80</v>
      </c>
      <c r="BC8" s="16">
        <v>233385488</v>
      </c>
      <c r="BD8" s="42" t="e">
        <f>BC8/#REF!</f>
        <v>#REF!</v>
      </c>
      <c r="BE8" s="12"/>
      <c r="BF8" s="13" t="s">
        <v>1</v>
      </c>
      <c r="BG8" s="16">
        <v>232270</v>
      </c>
      <c r="BH8" s="42" t="e">
        <f>BG8/#REF!</f>
        <v>#REF!</v>
      </c>
      <c r="BI8" s="12"/>
      <c r="BJ8" s="13" t="s">
        <v>1</v>
      </c>
      <c r="BK8" s="16">
        <v>240973</v>
      </c>
      <c r="BL8" s="42" t="e">
        <f>BK8/#REF!</f>
        <v>#REF!</v>
      </c>
      <c r="BM8" s="12"/>
      <c r="BN8" s="13" t="s">
        <v>1</v>
      </c>
      <c r="BO8" s="16">
        <v>244381</v>
      </c>
      <c r="BP8" s="42" t="e">
        <f>BO8/#REF!</f>
        <v>#REF!</v>
      </c>
      <c r="BQ8" s="12"/>
      <c r="BR8" s="13" t="s">
        <v>1</v>
      </c>
      <c r="BS8" s="16">
        <v>248280</v>
      </c>
      <c r="BT8" s="42" t="e">
        <f>BS8/#REF!</f>
        <v>#REF!</v>
      </c>
      <c r="BU8" s="12"/>
      <c r="BV8" s="13" t="s">
        <v>1</v>
      </c>
      <c r="BW8" s="16">
        <v>260633</v>
      </c>
      <c r="BX8" s="42" t="e">
        <f>BW8/#REF!</f>
        <v>#REF!</v>
      </c>
      <c r="BY8" s="12"/>
      <c r="BZ8" s="13" t="s">
        <v>1</v>
      </c>
      <c r="CA8" s="16">
        <v>268693</v>
      </c>
      <c r="CB8" s="42" t="e">
        <f>CA8/#REF!</f>
        <v>#REF!</v>
      </c>
      <c r="CC8" s="12"/>
      <c r="CD8" s="13" t="s">
        <v>4</v>
      </c>
      <c r="CE8" s="16">
        <v>187810</v>
      </c>
      <c r="CF8" s="42" t="e">
        <f>CE8/#REF!</f>
        <v>#REF!</v>
      </c>
      <c r="CG8" s="12"/>
    </row>
    <row r="9" spans="2:85" x14ac:dyDescent="0.2">
      <c r="B9" s="13" t="s">
        <v>333</v>
      </c>
      <c r="C9" s="16">
        <v>253217416</v>
      </c>
      <c r="D9" s="17">
        <f>C9/$C$47</f>
        <v>7.6526871164876872E-2</v>
      </c>
      <c r="F9" s="13" t="s">
        <v>333</v>
      </c>
      <c r="G9" s="16">
        <v>240202855</v>
      </c>
      <c r="H9" s="17">
        <f t="shared" si="0"/>
        <v>7.396132050643453E-2</v>
      </c>
      <c r="J9" s="13" t="s">
        <v>140</v>
      </c>
      <c r="K9" s="16">
        <v>237040475</v>
      </c>
      <c r="L9" s="17">
        <f t="shared" si="2"/>
        <v>7.5238667786849595E-2</v>
      </c>
      <c r="N9" s="13" t="s">
        <v>333</v>
      </c>
      <c r="O9" s="16">
        <v>240779462</v>
      </c>
      <c r="P9" s="17">
        <f t="shared" si="1"/>
        <v>7.7189871860108769E-2</v>
      </c>
      <c r="R9" s="13" t="s">
        <v>140</v>
      </c>
      <c r="S9" s="16">
        <v>229750452</v>
      </c>
      <c r="T9" s="17">
        <f t="shared" si="3"/>
        <v>7.5779893473258433E-2</v>
      </c>
      <c r="V9" s="13" t="s">
        <v>140</v>
      </c>
      <c r="W9" s="16">
        <v>224994620</v>
      </c>
      <c r="X9" s="42">
        <f t="shared" si="4"/>
        <v>7.5196867290176411E-2</v>
      </c>
      <c r="Z9" s="13" t="s">
        <v>138</v>
      </c>
      <c r="AA9" s="16">
        <v>211653913</v>
      </c>
      <c r="AB9" s="42">
        <f t="shared" si="5"/>
        <v>7.2515073881805114E-2</v>
      </c>
      <c r="AC9" s="12"/>
      <c r="AD9" s="13" t="s">
        <v>179</v>
      </c>
      <c r="AE9" s="16">
        <v>210151651</v>
      </c>
      <c r="AF9" s="42" t="e">
        <f>AE9/#REF!</f>
        <v>#REF!</v>
      </c>
      <c r="AG9" s="12"/>
      <c r="AH9" s="13" t="s">
        <v>179</v>
      </c>
      <c r="AI9" s="16">
        <v>220759280</v>
      </c>
      <c r="AJ9" s="42" t="e">
        <f>AI9/#REF!</f>
        <v>#REF!</v>
      </c>
      <c r="AK9" s="12"/>
      <c r="AL9" s="13" t="s">
        <v>140</v>
      </c>
      <c r="AM9" s="16">
        <v>225439409</v>
      </c>
      <c r="AN9" s="42" t="e">
        <f>AM9/#REF!</f>
        <v>#REF!</v>
      </c>
      <c r="AO9" s="12"/>
      <c r="AP9" s="13" t="s">
        <v>140</v>
      </c>
      <c r="AQ9" s="16">
        <v>232419570</v>
      </c>
      <c r="AR9" s="42" t="e">
        <f>AQ9/#REF!</f>
        <v>#REF!</v>
      </c>
      <c r="AS9" s="12"/>
      <c r="AT9" s="13" t="s">
        <v>179</v>
      </c>
      <c r="AU9" s="16">
        <v>217582610</v>
      </c>
      <c r="AV9" s="42" t="e">
        <f>AU9/#REF!</f>
        <v>#REF!</v>
      </c>
      <c r="AW9" s="12"/>
      <c r="AX9" s="13" t="s">
        <v>141</v>
      </c>
      <c r="AY9" s="16">
        <v>196613246</v>
      </c>
      <c r="AZ9" s="42" t="e">
        <f>AY9/#REF!</f>
        <v>#REF!</v>
      </c>
      <c r="BA9" s="12"/>
      <c r="BB9" s="13" t="s">
        <v>81</v>
      </c>
      <c r="BC9" s="16">
        <v>192782775</v>
      </c>
      <c r="BD9" s="42" t="e">
        <f>BC9/#REF!</f>
        <v>#REF!</v>
      </c>
      <c r="BE9" s="12"/>
      <c r="BF9" s="13" t="s">
        <v>4</v>
      </c>
      <c r="BG9" s="16">
        <v>189954</v>
      </c>
      <c r="BH9" s="42" t="e">
        <f>BG9/#REF!</f>
        <v>#REF!</v>
      </c>
      <c r="BI9" s="12"/>
      <c r="BJ9" s="13" t="s">
        <v>18</v>
      </c>
      <c r="BK9" s="16">
        <v>185440</v>
      </c>
      <c r="BL9" s="42" t="e">
        <f>BK9/#REF!</f>
        <v>#REF!</v>
      </c>
      <c r="BM9" s="12"/>
      <c r="BN9" s="13" t="s">
        <v>4</v>
      </c>
      <c r="BO9" s="16">
        <v>178668</v>
      </c>
      <c r="BP9" s="42" t="e">
        <f>BO9/#REF!</f>
        <v>#REF!</v>
      </c>
      <c r="BQ9" s="12"/>
      <c r="BR9" s="13" t="s">
        <v>4</v>
      </c>
      <c r="BS9" s="16">
        <v>172274</v>
      </c>
      <c r="BT9" s="42" t="e">
        <f>BS9/#REF!</f>
        <v>#REF!</v>
      </c>
      <c r="BU9" s="12"/>
      <c r="BV9" s="13" t="s">
        <v>4</v>
      </c>
      <c r="BW9" s="16">
        <v>183192</v>
      </c>
      <c r="BX9" s="42" t="e">
        <f>BW9/#REF!</f>
        <v>#REF!</v>
      </c>
      <c r="BY9" s="12"/>
      <c r="BZ9" s="13" t="s">
        <v>4</v>
      </c>
      <c r="CA9" s="16">
        <v>184564</v>
      </c>
      <c r="CB9" s="42" t="e">
        <f>CA9/#REF!</f>
        <v>#REF!</v>
      </c>
      <c r="CC9" s="12"/>
      <c r="CD9" s="13" t="s">
        <v>62</v>
      </c>
      <c r="CE9" s="16">
        <v>181335</v>
      </c>
      <c r="CF9" s="42" t="e">
        <f>CE9/#REF!</f>
        <v>#REF!</v>
      </c>
      <c r="CG9" s="12"/>
    </row>
    <row r="10" spans="2:85" x14ac:dyDescent="0.2">
      <c r="B10" s="13" t="s">
        <v>140</v>
      </c>
      <c r="C10" s="16">
        <v>239576848</v>
      </c>
      <c r="D10" s="17">
        <f>C10/$C$47</f>
        <v>7.2404445439026549E-2</v>
      </c>
      <c r="F10" s="13" t="s">
        <v>140</v>
      </c>
      <c r="G10" s="16">
        <v>237651493</v>
      </c>
      <c r="H10" s="17">
        <f t="shared" si="0"/>
        <v>7.3175725753158449E-2</v>
      </c>
      <c r="J10" s="13" t="s">
        <v>138</v>
      </c>
      <c r="K10" s="16">
        <v>237003993</v>
      </c>
      <c r="L10" s="17">
        <f t="shared" si="2"/>
        <v>7.5227088089001803E-2</v>
      </c>
      <c r="N10" s="13" t="s">
        <v>138</v>
      </c>
      <c r="O10" s="16">
        <v>229296586</v>
      </c>
      <c r="P10" s="17">
        <f t="shared" si="1"/>
        <v>7.3508653704444316E-2</v>
      </c>
      <c r="R10" s="13" t="s">
        <v>138</v>
      </c>
      <c r="S10" s="16">
        <v>220314197</v>
      </c>
      <c r="T10" s="17">
        <f t="shared" si="3"/>
        <v>7.2667480015693175E-2</v>
      </c>
      <c r="V10" s="13" t="s">
        <v>138</v>
      </c>
      <c r="W10" s="16">
        <v>212447667</v>
      </c>
      <c r="X10" s="42">
        <f t="shared" si="4"/>
        <v>7.1003471200807342E-2</v>
      </c>
      <c r="Z10" s="13" t="s">
        <v>136</v>
      </c>
      <c r="AA10" s="16">
        <v>207130428</v>
      </c>
      <c r="AB10" s="42">
        <f t="shared" si="5"/>
        <v>7.0965275702651029E-2</v>
      </c>
      <c r="AC10" s="12"/>
      <c r="AD10" s="13" t="s">
        <v>138</v>
      </c>
      <c r="AE10" s="16">
        <v>203858504</v>
      </c>
      <c r="AF10" s="42" t="e">
        <f>AE10/#REF!</f>
        <v>#REF!</v>
      </c>
      <c r="AG10" s="12"/>
      <c r="AH10" s="13" t="s">
        <v>138</v>
      </c>
      <c r="AI10" s="16">
        <v>202356428</v>
      </c>
      <c r="AJ10" s="42" t="e">
        <f>AI10/#REF!</f>
        <v>#REF!</v>
      </c>
      <c r="AK10" s="12"/>
      <c r="AL10" s="13" t="s">
        <v>138</v>
      </c>
      <c r="AM10" s="16">
        <v>199402671</v>
      </c>
      <c r="AN10" s="42" t="e">
        <f>AM10/#REF!</f>
        <v>#REF!</v>
      </c>
      <c r="AO10" s="12"/>
      <c r="AP10" s="13" t="s">
        <v>138</v>
      </c>
      <c r="AQ10" s="16">
        <v>202692625</v>
      </c>
      <c r="AR10" s="42" t="e">
        <f>AQ10/#REF!</f>
        <v>#REF!</v>
      </c>
      <c r="AS10" s="12"/>
      <c r="AT10" s="13" t="s">
        <v>138</v>
      </c>
      <c r="AU10" s="16">
        <v>192042319</v>
      </c>
      <c r="AV10" s="42" t="e">
        <f>AU10/#REF!</f>
        <v>#REF!</v>
      </c>
      <c r="AW10" s="12"/>
      <c r="AX10" s="13" t="s">
        <v>138</v>
      </c>
      <c r="AY10" s="16">
        <v>187516050</v>
      </c>
      <c r="AZ10" s="42" t="e">
        <f>AY10/#REF!</f>
        <v>#REF!</v>
      </c>
      <c r="BA10" s="12"/>
      <c r="BB10" s="13" t="s">
        <v>82</v>
      </c>
      <c r="BC10" s="16">
        <v>187294156</v>
      </c>
      <c r="BD10" s="42" t="e">
        <f>BC10/#REF!</f>
        <v>#REF!</v>
      </c>
      <c r="BE10" s="12"/>
      <c r="BF10" s="13" t="s">
        <v>48</v>
      </c>
      <c r="BG10" s="16">
        <v>181093</v>
      </c>
      <c r="BH10" s="42" t="e">
        <f>BG10/#REF!</f>
        <v>#REF!</v>
      </c>
      <c r="BI10" s="12"/>
      <c r="BJ10" s="13" t="s">
        <v>4</v>
      </c>
      <c r="BK10" s="16">
        <v>183644</v>
      </c>
      <c r="BL10" s="42" t="e">
        <f>BK10/#REF!</f>
        <v>#REF!</v>
      </c>
      <c r="BM10" s="12"/>
      <c r="BN10" s="13" t="s">
        <v>18</v>
      </c>
      <c r="BO10" s="16">
        <v>176435</v>
      </c>
      <c r="BP10" s="42" t="e">
        <f>BO10/#REF!</f>
        <v>#REF!</v>
      </c>
      <c r="BQ10" s="12"/>
      <c r="BR10" s="13" t="s">
        <v>18</v>
      </c>
      <c r="BS10" s="16">
        <v>167856</v>
      </c>
      <c r="BT10" s="42" t="e">
        <f>BS10/#REF!</f>
        <v>#REF!</v>
      </c>
      <c r="BU10" s="12"/>
      <c r="BV10" s="13" t="s">
        <v>18</v>
      </c>
      <c r="BW10" s="16">
        <v>164325</v>
      </c>
      <c r="BX10" s="42" t="e">
        <f>BW10/#REF!</f>
        <v>#REF!</v>
      </c>
      <c r="BY10" s="12"/>
      <c r="BZ10" s="13" t="s">
        <v>48</v>
      </c>
      <c r="CA10" s="16">
        <v>158755</v>
      </c>
      <c r="CB10" s="42" t="e">
        <f>CA10/#REF!</f>
        <v>#REF!</v>
      </c>
      <c r="CC10" s="12"/>
      <c r="CD10" s="13" t="s">
        <v>48</v>
      </c>
      <c r="CE10" s="16">
        <v>154142</v>
      </c>
      <c r="CF10" s="42" t="e">
        <f>CE10/#REF!</f>
        <v>#REF!</v>
      </c>
      <c r="CG10" s="12"/>
    </row>
    <row r="11" spans="2:85" x14ac:dyDescent="0.2">
      <c r="B11" s="13" t="s">
        <v>88</v>
      </c>
      <c r="C11" s="16">
        <v>227783074</v>
      </c>
      <c r="D11" s="17">
        <f>C11/$C$47</f>
        <v>6.8840154176194643E-2</v>
      </c>
      <c r="F11" s="13" t="s">
        <v>88</v>
      </c>
      <c r="G11" s="16">
        <v>210191272</v>
      </c>
      <c r="H11" s="17">
        <f t="shared" si="0"/>
        <v>6.472039658332604E-2</v>
      </c>
      <c r="J11" s="13" t="s">
        <v>88</v>
      </c>
      <c r="K11" s="16">
        <v>191306231</v>
      </c>
      <c r="L11" s="17">
        <f t="shared" si="2"/>
        <v>6.0722228808237536E-2</v>
      </c>
      <c r="N11" s="13" t="s">
        <v>179</v>
      </c>
      <c r="O11" s="16">
        <v>193491247</v>
      </c>
      <c r="P11" s="17">
        <f t="shared" si="1"/>
        <v>6.2030060362800607E-2</v>
      </c>
      <c r="R11" s="13" t="s">
        <v>179</v>
      </c>
      <c r="S11" s="16">
        <v>193752512</v>
      </c>
      <c r="T11" s="17">
        <f t="shared" si="3"/>
        <v>6.3906488939295875E-2</v>
      </c>
      <c r="V11" s="13" t="s">
        <v>179</v>
      </c>
      <c r="W11" s="16">
        <v>184969542</v>
      </c>
      <c r="X11" s="42">
        <f t="shared" si="4"/>
        <v>6.1819834192029625E-2</v>
      </c>
      <c r="Z11" s="13" t="s">
        <v>179</v>
      </c>
      <c r="AA11" s="16">
        <v>192530162</v>
      </c>
      <c r="AB11" s="42">
        <f t="shared" si="5"/>
        <v>6.5963056028668407E-2</v>
      </c>
      <c r="AC11" s="12"/>
      <c r="AD11" s="13" t="s">
        <v>136</v>
      </c>
      <c r="AE11" s="16">
        <v>203163149</v>
      </c>
      <c r="AF11" s="42" t="e">
        <f>AE11/#REF!</f>
        <v>#REF!</v>
      </c>
      <c r="AG11" s="12"/>
      <c r="AH11" s="13" t="s">
        <v>136</v>
      </c>
      <c r="AI11" s="16">
        <v>190430646</v>
      </c>
      <c r="AJ11" s="42" t="e">
        <f>AI11/#REF!</f>
        <v>#REF!</v>
      </c>
      <c r="AK11" s="12"/>
      <c r="AL11" s="13" t="s">
        <v>136</v>
      </c>
      <c r="AM11" s="16">
        <v>179755263</v>
      </c>
      <c r="AN11" s="42" t="e">
        <f>AM11/#REF!</f>
        <v>#REF!</v>
      </c>
      <c r="AO11" s="12"/>
      <c r="AP11" s="13" t="s">
        <v>136</v>
      </c>
      <c r="AQ11" s="16">
        <v>176222153</v>
      </c>
      <c r="AR11" s="42" t="e">
        <f>AQ11/#REF!</f>
        <v>#REF!</v>
      </c>
      <c r="AS11" s="12"/>
      <c r="AT11" s="13" t="s">
        <v>83</v>
      </c>
      <c r="AU11" s="16">
        <v>167660850</v>
      </c>
      <c r="AV11" s="42" t="e">
        <f>AU11/#REF!</f>
        <v>#REF!</v>
      </c>
      <c r="AW11" s="12"/>
      <c r="AX11" s="13" t="s">
        <v>83</v>
      </c>
      <c r="AY11" s="16">
        <v>171902996</v>
      </c>
      <c r="AZ11" s="42" t="e">
        <f>AY11/#REF!</f>
        <v>#REF!</v>
      </c>
      <c r="BA11" s="12"/>
      <c r="BB11" s="13" t="s">
        <v>83</v>
      </c>
      <c r="BC11" s="16">
        <v>164820667</v>
      </c>
      <c r="BD11" s="42" t="e">
        <f>BC11/#REF!</f>
        <v>#REF!</v>
      </c>
      <c r="BE11" s="12"/>
      <c r="BF11" s="13" t="s">
        <v>12</v>
      </c>
      <c r="BG11" s="16">
        <v>159900</v>
      </c>
      <c r="BH11" s="42" t="e">
        <f>BG11/#REF!</f>
        <v>#REF!</v>
      </c>
      <c r="BI11" s="12"/>
      <c r="BJ11" s="13" t="s">
        <v>12</v>
      </c>
      <c r="BK11" s="16">
        <v>159953</v>
      </c>
      <c r="BL11" s="42" t="e">
        <f>BK11/#REF!</f>
        <v>#REF!</v>
      </c>
      <c r="BM11" s="12"/>
      <c r="BN11" s="13" t="s">
        <v>12</v>
      </c>
      <c r="BO11" s="16">
        <v>173398</v>
      </c>
      <c r="BP11" s="42" t="e">
        <f>BO11/#REF!</f>
        <v>#REF!</v>
      </c>
      <c r="BQ11" s="12"/>
      <c r="BR11" s="13" t="s">
        <v>19</v>
      </c>
      <c r="BS11" s="16">
        <v>117196</v>
      </c>
      <c r="BT11" s="42" t="e">
        <f>BS11/#REF!</f>
        <v>#REF!</v>
      </c>
      <c r="BU11" s="12"/>
      <c r="BV11" s="13" t="s">
        <v>19</v>
      </c>
      <c r="BW11" s="16">
        <v>114682</v>
      </c>
      <c r="BX11" s="42" t="e">
        <f>BW11/#REF!</f>
        <v>#REF!</v>
      </c>
      <c r="BY11" s="12"/>
      <c r="BZ11" s="13" t="s">
        <v>49</v>
      </c>
      <c r="CA11" s="16">
        <v>124010</v>
      </c>
      <c r="CB11" s="42" t="e">
        <f>CA11/#REF!</f>
        <v>#REF!</v>
      </c>
      <c r="CC11" s="12"/>
      <c r="CD11" s="13" t="s">
        <v>49</v>
      </c>
      <c r="CE11" s="16">
        <v>103310</v>
      </c>
      <c r="CF11" s="42" t="e">
        <f>CE11/#REF!</f>
        <v>#REF!</v>
      </c>
      <c r="CG11" s="12"/>
    </row>
    <row r="12" spans="2:85" x14ac:dyDescent="0.2">
      <c r="B12" s="13" t="s">
        <v>179</v>
      </c>
      <c r="C12" s="16">
        <v>186113920</v>
      </c>
      <c r="D12" s="17">
        <f>C12/$C$47</f>
        <v>5.6246984124623561E-2</v>
      </c>
      <c r="F12" s="13" t="s">
        <v>179</v>
      </c>
      <c r="G12" s="16">
        <v>188405195</v>
      </c>
      <c r="H12" s="17">
        <f t="shared" si="0"/>
        <v>5.8012203945170829E-2</v>
      </c>
      <c r="J12" s="13" t="s">
        <v>179</v>
      </c>
      <c r="K12" s="16">
        <v>185840747</v>
      </c>
      <c r="L12" s="17">
        <f t="shared" si="2"/>
        <v>5.8987437587580627E-2</v>
      </c>
      <c r="N12" s="13" t="s">
        <v>88</v>
      </c>
      <c r="O12" s="16">
        <v>188056715</v>
      </c>
      <c r="P12" s="17">
        <f t="shared" si="1"/>
        <v>6.0287840219873046E-2</v>
      </c>
      <c r="R12" s="13" t="s">
        <v>88</v>
      </c>
      <c r="S12" s="16">
        <v>179094923</v>
      </c>
      <c r="T12" s="17">
        <f t="shared" si="3"/>
        <v>5.9071893301613276E-2</v>
      </c>
      <c r="V12" s="13" t="s">
        <v>88</v>
      </c>
      <c r="W12" s="16">
        <v>171283058</v>
      </c>
      <c r="X12" s="42">
        <f t="shared" si="4"/>
        <v>5.7245588278873466E-2</v>
      </c>
      <c r="Z12" s="13" t="s">
        <v>88</v>
      </c>
      <c r="AA12" s="16">
        <v>170768634</v>
      </c>
      <c r="AB12" s="42">
        <f t="shared" si="5"/>
        <v>5.8507305325391917E-2</v>
      </c>
      <c r="AC12" s="12"/>
      <c r="AD12" s="13" t="s">
        <v>144</v>
      </c>
      <c r="AE12" s="16">
        <v>150637538</v>
      </c>
      <c r="AF12" s="42" t="e">
        <f>AE12/#REF!</f>
        <v>#REF!</v>
      </c>
      <c r="AG12" s="12"/>
      <c r="AH12" s="13" t="s">
        <v>83</v>
      </c>
      <c r="AI12" s="16">
        <v>148686559</v>
      </c>
      <c r="AJ12" s="42" t="e">
        <f>AI12/#REF!</f>
        <v>#REF!</v>
      </c>
      <c r="AK12" s="12"/>
      <c r="AL12" s="13" t="s">
        <v>83</v>
      </c>
      <c r="AM12" s="16">
        <v>151036967</v>
      </c>
      <c r="AN12" s="42" t="e">
        <f>AM12/#REF!</f>
        <v>#REF!</v>
      </c>
      <c r="AO12" s="12"/>
      <c r="AP12" s="13" t="s">
        <v>83</v>
      </c>
      <c r="AQ12" s="16">
        <v>168896967</v>
      </c>
      <c r="AR12" s="42" t="e">
        <f>AQ12/#REF!</f>
        <v>#REF!</v>
      </c>
      <c r="AS12" s="12"/>
      <c r="AT12" s="13" t="s">
        <v>136</v>
      </c>
      <c r="AU12" s="16">
        <v>167352381</v>
      </c>
      <c r="AV12" s="42" t="e">
        <f>AU12/#REF!</f>
        <v>#REF!</v>
      </c>
      <c r="AW12" s="12"/>
      <c r="AX12" s="13" t="s">
        <v>136</v>
      </c>
      <c r="AY12" s="16">
        <v>162338536</v>
      </c>
      <c r="AZ12" s="42" t="e">
        <f>AY12/#REF!</f>
        <v>#REF!</v>
      </c>
      <c r="BA12" s="12"/>
      <c r="BB12" s="13" t="s">
        <v>84</v>
      </c>
      <c r="BC12" s="16">
        <v>141205427</v>
      </c>
      <c r="BD12" s="42" t="e">
        <f>BC12/#REF!</f>
        <v>#REF!</v>
      </c>
      <c r="BE12" s="12"/>
      <c r="BF12" s="13" t="s">
        <v>22</v>
      </c>
      <c r="BG12" s="16">
        <v>124555</v>
      </c>
      <c r="BH12" s="42" t="e">
        <f>BG12/#REF!</f>
        <v>#REF!</v>
      </c>
      <c r="BI12" s="12"/>
      <c r="BJ12" s="13" t="s">
        <v>22</v>
      </c>
      <c r="BK12" s="16">
        <v>126751</v>
      </c>
      <c r="BL12" s="42" t="e">
        <f>BK12/#REF!</f>
        <v>#REF!</v>
      </c>
      <c r="BM12" s="12"/>
      <c r="BN12" s="13" t="s">
        <v>19</v>
      </c>
      <c r="BO12" s="16">
        <v>117432</v>
      </c>
      <c r="BP12" s="42" t="e">
        <f>BO12/#REF!</f>
        <v>#REF!</v>
      </c>
      <c r="BQ12" s="12"/>
      <c r="BR12" s="13" t="s">
        <v>24</v>
      </c>
      <c r="BS12" s="16">
        <v>101247</v>
      </c>
      <c r="BT12" s="42" t="e">
        <f>BS12/#REF!</f>
        <v>#REF!</v>
      </c>
      <c r="BU12" s="12"/>
      <c r="BV12" s="13" t="s">
        <v>24</v>
      </c>
      <c r="BW12" s="16">
        <v>102965</v>
      </c>
      <c r="BX12" s="42" t="e">
        <f>BW12/#REF!</f>
        <v>#REF!</v>
      </c>
      <c r="BY12" s="12"/>
      <c r="BZ12" s="13" t="s">
        <v>24</v>
      </c>
      <c r="CA12" s="16">
        <v>98207</v>
      </c>
      <c r="CB12" s="42" t="e">
        <f>CA12/#REF!</f>
        <v>#REF!</v>
      </c>
      <c r="CC12" s="12"/>
      <c r="CD12" s="13" t="s">
        <v>24</v>
      </c>
      <c r="CE12" s="16">
        <v>98769</v>
      </c>
      <c r="CF12" s="42" t="e">
        <f>CE12/#REF!</f>
        <v>#REF!</v>
      </c>
      <c r="CG12" s="12"/>
    </row>
    <row r="13" spans="2:85" x14ac:dyDescent="0.2">
      <c r="B13" s="13" t="s">
        <v>144</v>
      </c>
      <c r="C13" s="16">
        <v>170512308</v>
      </c>
      <c r="D13" s="17">
        <f>C13/$C$47</f>
        <v>5.1531895524681459E-2</v>
      </c>
      <c r="F13" s="13" t="s">
        <v>144</v>
      </c>
      <c r="G13" s="16">
        <v>165351919</v>
      </c>
      <c r="H13" s="17">
        <f t="shared" si="0"/>
        <v>5.0913825639220658E-2</v>
      </c>
      <c r="J13" s="13" t="s">
        <v>144</v>
      </c>
      <c r="K13" s="16">
        <v>163642155</v>
      </c>
      <c r="L13" s="17">
        <f t="shared" si="2"/>
        <v>5.1941415220203006E-2</v>
      </c>
      <c r="N13" s="13" t="s">
        <v>144</v>
      </c>
      <c r="O13" s="16">
        <v>158412661</v>
      </c>
      <c r="P13" s="17">
        <f t="shared" si="1"/>
        <v>5.0784451888213164E-2</v>
      </c>
      <c r="R13" s="13" t="s">
        <v>144</v>
      </c>
      <c r="S13" s="16">
        <v>156317673</v>
      </c>
      <c r="T13" s="17">
        <f t="shared" si="3"/>
        <v>5.1559143865917818E-2</v>
      </c>
      <c r="V13" s="13" t="s">
        <v>144</v>
      </c>
      <c r="W13" s="16">
        <v>161352676</v>
      </c>
      <c r="X13" s="42">
        <f t="shared" si="4"/>
        <v>5.3926692843085905E-2</v>
      </c>
      <c r="Z13" s="13" t="s">
        <v>144</v>
      </c>
      <c r="AA13" s="16">
        <v>158347932</v>
      </c>
      <c r="AB13" s="42">
        <f t="shared" si="5"/>
        <v>5.4251829438235109E-2</v>
      </c>
      <c r="AC13" s="12"/>
      <c r="AD13" s="13" t="s">
        <v>88</v>
      </c>
      <c r="AE13" s="16">
        <v>147813817</v>
      </c>
      <c r="AF13" s="42" t="e">
        <f>AE13/#REF!</f>
        <v>#REF!</v>
      </c>
      <c r="AG13" s="12"/>
      <c r="AH13" s="13" t="s">
        <v>88</v>
      </c>
      <c r="AI13" s="16">
        <v>147204757</v>
      </c>
      <c r="AJ13" s="42" t="e">
        <f>AI13/#REF!</f>
        <v>#REF!</v>
      </c>
      <c r="AK13" s="12"/>
      <c r="AL13" s="13" t="s">
        <v>144</v>
      </c>
      <c r="AM13" s="16">
        <v>136834212</v>
      </c>
      <c r="AN13" s="42" t="e">
        <f>AM13/#REF!</f>
        <v>#REF!</v>
      </c>
      <c r="AO13" s="12"/>
      <c r="AP13" s="13" t="s">
        <v>144</v>
      </c>
      <c r="AQ13" s="16">
        <v>131611771</v>
      </c>
      <c r="AR13" s="42" t="e">
        <f>AQ13/#REF!</f>
        <v>#REF!</v>
      </c>
      <c r="AS13" s="12"/>
      <c r="AT13" s="13" t="s">
        <v>144</v>
      </c>
      <c r="AU13" s="16">
        <v>129352311</v>
      </c>
      <c r="AV13" s="42" t="e">
        <f>AU13/#REF!</f>
        <v>#REF!</v>
      </c>
      <c r="AW13" s="12"/>
      <c r="AX13" s="13" t="s">
        <v>144</v>
      </c>
      <c r="AY13" s="16">
        <v>128139987</v>
      </c>
      <c r="AZ13" s="42" t="e">
        <f>AY13/#REF!</f>
        <v>#REF!</v>
      </c>
      <c r="BA13" s="12"/>
      <c r="BB13" s="13" t="s">
        <v>85</v>
      </c>
      <c r="BC13" s="16">
        <v>124689027</v>
      </c>
      <c r="BD13" s="42" t="e">
        <f>BC13/#REF!</f>
        <v>#REF!</v>
      </c>
      <c r="BE13" s="12"/>
      <c r="BF13" s="13" t="s">
        <v>24</v>
      </c>
      <c r="BG13" s="16">
        <v>123507</v>
      </c>
      <c r="BH13" s="42" t="e">
        <f>BG13/#REF!</f>
        <v>#REF!</v>
      </c>
      <c r="BI13" s="12"/>
      <c r="BJ13" s="13" t="s">
        <v>24</v>
      </c>
      <c r="BK13" s="16">
        <v>122271</v>
      </c>
      <c r="BL13" s="42" t="e">
        <f>BK13/#REF!</f>
        <v>#REF!</v>
      </c>
      <c r="BM13" s="12"/>
      <c r="BN13" s="13" t="s">
        <v>22</v>
      </c>
      <c r="BO13" s="16">
        <v>115065</v>
      </c>
      <c r="BP13" s="42" t="e">
        <f>BO13/#REF!</f>
        <v>#REF!</v>
      </c>
      <c r="BQ13" s="12"/>
      <c r="BR13" s="13" t="s">
        <v>22</v>
      </c>
      <c r="BS13" s="16">
        <v>99755</v>
      </c>
      <c r="BT13" s="42" t="e">
        <f>BS13/#REF!</f>
        <v>#REF!</v>
      </c>
      <c r="BU13" s="12"/>
      <c r="BV13" s="13" t="s">
        <v>10</v>
      </c>
      <c r="BW13" s="16">
        <v>86483</v>
      </c>
      <c r="BX13" s="42" t="e">
        <f>BW13/#REF!</f>
        <v>#REF!</v>
      </c>
      <c r="BY13" s="12"/>
      <c r="BZ13" s="13" t="s">
        <v>52</v>
      </c>
      <c r="CA13" s="16">
        <v>86119</v>
      </c>
      <c r="CB13" s="42" t="e">
        <f>CA13/#REF!</f>
        <v>#REF!</v>
      </c>
      <c r="CC13" s="12"/>
      <c r="CD13" s="13" t="s">
        <v>52</v>
      </c>
      <c r="CE13" s="16">
        <v>87788</v>
      </c>
      <c r="CF13" s="42" t="e">
        <f>CE13/#REF!</f>
        <v>#REF!</v>
      </c>
      <c r="CG13" s="12"/>
    </row>
    <row r="14" spans="2:85" x14ac:dyDescent="0.2">
      <c r="B14" s="13" t="s">
        <v>83</v>
      </c>
      <c r="C14" s="16">
        <v>145809229</v>
      </c>
      <c r="D14" s="17">
        <f>C14/$C$47</f>
        <v>4.4066179406605385E-2</v>
      </c>
      <c r="F14" s="13" t="s">
        <v>83</v>
      </c>
      <c r="G14" s="16">
        <v>148716507</v>
      </c>
      <c r="H14" s="17">
        <f t="shared" si="0"/>
        <v>4.5791584112621873E-2</v>
      </c>
      <c r="J14" s="13" t="s">
        <v>83</v>
      </c>
      <c r="K14" s="16">
        <v>143735240</v>
      </c>
      <c r="L14" s="17">
        <f t="shared" si="2"/>
        <v>4.562279067160617E-2</v>
      </c>
      <c r="N14" s="13" t="s">
        <v>83</v>
      </c>
      <c r="O14" s="16">
        <v>138000329</v>
      </c>
      <c r="P14" s="17">
        <f t="shared" si="1"/>
        <v>4.4240599358772767E-2</v>
      </c>
      <c r="R14" s="13" t="s">
        <v>83</v>
      </c>
      <c r="S14" s="16">
        <v>144502466</v>
      </c>
      <c r="T14" s="17">
        <f t="shared" si="3"/>
        <v>4.7662067189766177E-2</v>
      </c>
      <c r="V14" s="13" t="s">
        <v>83</v>
      </c>
      <c r="W14" s="16">
        <v>149620500</v>
      </c>
      <c r="X14" s="42">
        <f t="shared" si="4"/>
        <v>5.0005608500282538E-2</v>
      </c>
      <c r="Z14" s="13" t="s">
        <v>83</v>
      </c>
      <c r="AA14" s="16">
        <v>147741826</v>
      </c>
      <c r="AB14" s="42">
        <f t="shared" si="5"/>
        <v>5.0618055087990728E-2</v>
      </c>
      <c r="AC14" s="12"/>
      <c r="AD14" s="13" t="s">
        <v>83</v>
      </c>
      <c r="AE14" s="16">
        <v>142387502</v>
      </c>
      <c r="AF14" s="42" t="e">
        <f>AE14/#REF!</f>
        <v>#REF!</v>
      </c>
      <c r="AG14" s="12"/>
      <c r="AH14" s="13" t="s">
        <v>144</v>
      </c>
      <c r="AI14" s="16">
        <v>140600242</v>
      </c>
      <c r="AJ14" s="42" t="e">
        <f>AI14/#REF!</f>
        <v>#REF!</v>
      </c>
      <c r="AK14" s="12"/>
      <c r="AL14" s="13" t="s">
        <v>88</v>
      </c>
      <c r="AM14" s="16">
        <v>128923649</v>
      </c>
      <c r="AN14" s="42" t="e">
        <f>AM14/#REF!</f>
        <v>#REF!</v>
      </c>
      <c r="AO14" s="12"/>
      <c r="AP14" s="13" t="s">
        <v>139</v>
      </c>
      <c r="AQ14" s="16">
        <v>116741541</v>
      </c>
      <c r="AR14" s="42" t="e">
        <f>AQ14/#REF!</f>
        <v>#REF!</v>
      </c>
      <c r="AS14" s="12"/>
      <c r="AT14" s="13" t="s">
        <v>139</v>
      </c>
      <c r="AU14" s="16">
        <v>119675325</v>
      </c>
      <c r="AV14" s="42" t="e">
        <f>AU14/#REF!</f>
        <v>#REF!</v>
      </c>
      <c r="AW14" s="12"/>
      <c r="AX14" s="13" t="s">
        <v>143</v>
      </c>
      <c r="AY14" s="16">
        <v>114654039</v>
      </c>
      <c r="AZ14" s="42" t="e">
        <f>AY14/#REF!</f>
        <v>#REF!</v>
      </c>
      <c r="BA14" s="12"/>
      <c r="BB14" s="13" t="s">
        <v>86</v>
      </c>
      <c r="BC14" s="16">
        <v>117653015</v>
      </c>
      <c r="BD14" s="42" t="e">
        <f>BC14/#REF!</f>
        <v>#REF!</v>
      </c>
      <c r="BE14" s="12"/>
      <c r="BF14" s="13" t="s">
        <v>6</v>
      </c>
      <c r="BG14" s="16">
        <v>123322</v>
      </c>
      <c r="BH14" s="42" t="e">
        <f>BG14/#REF!</f>
        <v>#REF!</v>
      </c>
      <c r="BI14" s="12"/>
      <c r="BJ14" s="13" t="s">
        <v>19</v>
      </c>
      <c r="BK14" s="16">
        <v>116714</v>
      </c>
      <c r="BL14" s="42" t="e">
        <f>BK14/#REF!</f>
        <v>#REF!</v>
      </c>
      <c r="BM14" s="12"/>
      <c r="BN14" s="13" t="s">
        <v>24</v>
      </c>
      <c r="BO14" s="16">
        <v>113969</v>
      </c>
      <c r="BP14" s="42" t="e">
        <f>BO14/#REF!</f>
        <v>#REF!</v>
      </c>
      <c r="BQ14" s="12"/>
      <c r="BR14" s="13" t="s">
        <v>6</v>
      </c>
      <c r="BS14" s="16">
        <v>89271</v>
      </c>
      <c r="BT14" s="42" t="e">
        <f>BS14/#REF!</f>
        <v>#REF!</v>
      </c>
      <c r="BU14" s="12"/>
      <c r="BV14" s="13" t="s">
        <v>22</v>
      </c>
      <c r="BW14" s="16">
        <v>85870</v>
      </c>
      <c r="BX14" s="42" t="e">
        <f>BW14/#REF!</f>
        <v>#REF!</v>
      </c>
      <c r="BY14" s="12"/>
      <c r="BZ14" s="13" t="s">
        <v>10</v>
      </c>
      <c r="CA14" s="16">
        <v>85566</v>
      </c>
      <c r="CB14" s="42" t="e">
        <f>CA14/#REF!</f>
        <v>#REF!</v>
      </c>
      <c r="CC14" s="12"/>
      <c r="CD14" s="13" t="s">
        <v>63</v>
      </c>
      <c r="CE14" s="16">
        <v>83550</v>
      </c>
      <c r="CF14" s="42" t="e">
        <f>CE14/#REF!</f>
        <v>#REF!</v>
      </c>
      <c r="CG14" s="12"/>
    </row>
    <row r="15" spans="2:85" x14ac:dyDescent="0.2">
      <c r="B15" s="13" t="s">
        <v>91</v>
      </c>
      <c r="C15" s="16">
        <v>138333087</v>
      </c>
      <c r="D15" s="17">
        <f>C15/$C$47</f>
        <v>4.1806754424382496E-2</v>
      </c>
      <c r="F15" s="13" t="s">
        <v>346</v>
      </c>
      <c r="G15" s="16">
        <v>120862660</v>
      </c>
      <c r="H15" s="17">
        <f t="shared" si="0"/>
        <v>3.7215052808261685E-2</v>
      </c>
      <c r="J15" s="13" t="s">
        <v>346</v>
      </c>
      <c r="K15" s="16">
        <v>126138772</v>
      </c>
      <c r="L15" s="17">
        <f t="shared" si="2"/>
        <v>4.003752169982433E-2</v>
      </c>
      <c r="N15" s="13" t="s">
        <v>139</v>
      </c>
      <c r="O15" s="16">
        <v>133515373</v>
      </c>
      <c r="P15" s="17">
        <f t="shared" si="1"/>
        <v>4.2802797413114185E-2</v>
      </c>
      <c r="R15" s="13" t="s">
        <v>139</v>
      </c>
      <c r="S15" s="16">
        <v>130531203</v>
      </c>
      <c r="T15" s="17">
        <f t="shared" si="3"/>
        <v>4.3053846345757228E-2</v>
      </c>
      <c r="V15" s="13" t="s">
        <v>139</v>
      </c>
      <c r="W15" s="16">
        <v>132182082</v>
      </c>
      <c r="X15" s="42">
        <f t="shared" si="4"/>
        <v>4.4177405123256797E-2</v>
      </c>
      <c r="Z15" s="13" t="s">
        <v>139</v>
      </c>
      <c r="AA15" s="16">
        <v>117210999</v>
      </c>
      <c r="AB15" s="42">
        <f t="shared" si="5"/>
        <v>4.0157841316381358E-2</v>
      </c>
      <c r="AC15" s="12"/>
      <c r="AD15" s="13" t="s">
        <v>139</v>
      </c>
      <c r="AE15" s="16">
        <v>122527731</v>
      </c>
      <c r="AF15" s="42" t="e">
        <f>AE15/#REF!</f>
        <v>#REF!</v>
      </c>
      <c r="AG15" s="12"/>
      <c r="AH15" s="13" t="s">
        <v>139</v>
      </c>
      <c r="AI15" s="16">
        <v>124481941</v>
      </c>
      <c r="AJ15" s="42" t="e">
        <f>AI15/#REF!</f>
        <v>#REF!</v>
      </c>
      <c r="AK15" s="12"/>
      <c r="AL15" s="13" t="s">
        <v>139</v>
      </c>
      <c r="AM15" s="16">
        <v>121265574</v>
      </c>
      <c r="AN15" s="42" t="e">
        <f>AM15/#REF!</f>
        <v>#REF!</v>
      </c>
      <c r="AO15" s="12"/>
      <c r="AP15" s="13" t="s">
        <v>88</v>
      </c>
      <c r="AQ15" s="16">
        <v>115422461</v>
      </c>
      <c r="AR15" s="42" t="e">
        <f>AQ15/#REF!</f>
        <v>#REF!</v>
      </c>
      <c r="AS15" s="12"/>
      <c r="AT15" s="13" t="s">
        <v>88</v>
      </c>
      <c r="AU15" s="16">
        <v>116241704</v>
      </c>
      <c r="AV15" s="42" t="e">
        <f>AU15/#REF!</f>
        <v>#REF!</v>
      </c>
      <c r="AW15" s="12"/>
      <c r="AX15" s="13" t="s">
        <v>139</v>
      </c>
      <c r="AY15" s="16">
        <v>111906844</v>
      </c>
      <c r="AZ15" s="42" t="e">
        <f>AY15/#REF!</f>
        <v>#REF!</v>
      </c>
      <c r="BA15" s="12"/>
      <c r="BB15" s="13" t="s">
        <v>87</v>
      </c>
      <c r="BC15" s="16">
        <v>103800012</v>
      </c>
      <c r="BD15" s="42" t="e">
        <f>BC15/#REF!</f>
        <v>#REF!</v>
      </c>
      <c r="BE15" s="12"/>
      <c r="BF15" s="13" t="s">
        <v>49</v>
      </c>
      <c r="BG15" s="16">
        <v>117728</v>
      </c>
      <c r="BH15" s="42" t="e">
        <f>BG15/#REF!</f>
        <v>#REF!</v>
      </c>
      <c r="BI15" s="12"/>
      <c r="BJ15" s="13" t="s">
        <v>6</v>
      </c>
      <c r="BK15" s="16">
        <v>102713</v>
      </c>
      <c r="BL15" s="42" t="e">
        <f>BK15/#REF!</f>
        <v>#REF!</v>
      </c>
      <c r="BM15" s="12"/>
      <c r="BN15" s="13" t="s">
        <v>6</v>
      </c>
      <c r="BO15" s="16">
        <v>96264</v>
      </c>
      <c r="BP15" s="42" t="e">
        <f>BO15/#REF!</f>
        <v>#REF!</v>
      </c>
      <c r="BQ15" s="12"/>
      <c r="BR15" s="13" t="s">
        <v>10</v>
      </c>
      <c r="BS15" s="16">
        <v>86445</v>
      </c>
      <c r="BT15" s="42" t="e">
        <f>BS15/#REF!</f>
        <v>#REF!</v>
      </c>
      <c r="BU15" s="12"/>
      <c r="BV15" s="13" t="s">
        <v>52</v>
      </c>
      <c r="BW15" s="16">
        <v>85792</v>
      </c>
      <c r="BX15" s="42" t="e">
        <f>BW15/#REF!</f>
        <v>#REF!</v>
      </c>
      <c r="BY15" s="12"/>
      <c r="BZ15" s="13" t="s">
        <v>6</v>
      </c>
      <c r="CA15" s="16">
        <v>82134</v>
      </c>
      <c r="CB15" s="42" t="e">
        <f>CA15/#REF!</f>
        <v>#REF!</v>
      </c>
      <c r="CC15" s="12"/>
      <c r="CD15" s="13" t="s">
        <v>10</v>
      </c>
      <c r="CE15" s="16">
        <v>82239</v>
      </c>
      <c r="CF15" s="42" t="e">
        <f>CE15/#REF!</f>
        <v>#REF!</v>
      </c>
      <c r="CG15" s="12"/>
    </row>
    <row r="16" spans="2:85" x14ac:dyDescent="0.2">
      <c r="B16" s="13" t="s">
        <v>166</v>
      </c>
      <c r="C16" s="16">
        <v>111385070</v>
      </c>
      <c r="D16" s="17">
        <f>C16/$C$47</f>
        <v>3.3662577543958475E-2</v>
      </c>
      <c r="F16" s="13" t="s">
        <v>166</v>
      </c>
      <c r="G16" s="16">
        <v>107960352</v>
      </c>
      <c r="H16" s="17">
        <f t="shared" si="0"/>
        <v>3.3242278474414848E-2</v>
      </c>
      <c r="J16" s="13" t="s">
        <v>89</v>
      </c>
      <c r="K16" s="16">
        <v>112608418</v>
      </c>
      <c r="L16" s="17">
        <f t="shared" si="2"/>
        <v>3.5742871979583632E-2</v>
      </c>
      <c r="N16" s="13" t="s">
        <v>166</v>
      </c>
      <c r="O16" s="16">
        <v>113169462</v>
      </c>
      <c r="P16" s="17">
        <f t="shared" si="1"/>
        <v>3.6280238346314803E-2</v>
      </c>
      <c r="R16" s="13" t="s">
        <v>166</v>
      </c>
      <c r="S16" s="16">
        <v>109375282</v>
      </c>
      <c r="T16" s="17">
        <f t="shared" si="3"/>
        <v>3.6075869041457209E-2</v>
      </c>
      <c r="V16" s="13" t="s">
        <v>166</v>
      </c>
      <c r="W16" s="16">
        <v>105327072</v>
      </c>
      <c r="X16" s="42">
        <f t="shared" si="4"/>
        <v>3.5202023298365338E-2</v>
      </c>
      <c r="Z16" s="13" t="s">
        <v>166</v>
      </c>
      <c r="AA16" s="16">
        <v>109240213</v>
      </c>
      <c r="AB16" s="42">
        <f t="shared" si="5"/>
        <v>3.7426958019713664E-2</v>
      </c>
      <c r="AC16" s="12"/>
      <c r="AD16" s="13" t="s">
        <v>143</v>
      </c>
      <c r="AE16" s="16">
        <v>102126582</v>
      </c>
      <c r="AF16" s="42" t="e">
        <f>AE16/#REF!</f>
        <v>#REF!</v>
      </c>
      <c r="AG16" s="12"/>
      <c r="AH16" s="13" t="s">
        <v>143</v>
      </c>
      <c r="AI16" s="16">
        <v>101124533</v>
      </c>
      <c r="AJ16" s="42" t="e">
        <f>AI16/#REF!</f>
        <v>#REF!</v>
      </c>
      <c r="AK16" s="12"/>
      <c r="AL16" s="13" t="s">
        <v>143</v>
      </c>
      <c r="AM16" s="16">
        <v>106862015</v>
      </c>
      <c r="AN16" s="42" t="e">
        <f>AM16/#REF!</f>
        <v>#REF!</v>
      </c>
      <c r="AO16" s="12"/>
      <c r="AP16" s="13" t="s">
        <v>143</v>
      </c>
      <c r="AQ16" s="16">
        <v>110458272</v>
      </c>
      <c r="AR16" s="42" t="e">
        <f>AQ16/#REF!</f>
        <v>#REF!</v>
      </c>
      <c r="AS16" s="12"/>
      <c r="AT16" s="13" t="s">
        <v>143</v>
      </c>
      <c r="AU16" s="16">
        <v>116216745</v>
      </c>
      <c r="AV16" s="42" t="e">
        <f>AU16/#REF!</f>
        <v>#REF!</v>
      </c>
      <c r="AW16" s="12"/>
      <c r="AX16" s="13" t="s">
        <v>88</v>
      </c>
      <c r="AY16" s="16">
        <v>101550002</v>
      </c>
      <c r="AZ16" s="42" t="e">
        <f>AY16/#REF!</f>
        <v>#REF!</v>
      </c>
      <c r="BA16" s="12"/>
      <c r="BB16" s="13" t="s">
        <v>88</v>
      </c>
      <c r="BC16" s="16">
        <v>90470069</v>
      </c>
      <c r="BD16" s="42" t="e">
        <f>BC16/#REF!</f>
        <v>#REF!</v>
      </c>
      <c r="BE16" s="12"/>
      <c r="BF16" s="13" t="s">
        <v>25</v>
      </c>
      <c r="BG16" s="16">
        <v>112223</v>
      </c>
      <c r="BH16" s="42" t="e">
        <f>BG16/#REF!</f>
        <v>#REF!</v>
      </c>
      <c r="BI16" s="12"/>
      <c r="BJ16" s="13" t="s">
        <v>25</v>
      </c>
      <c r="BK16" s="16">
        <v>98227</v>
      </c>
      <c r="BL16" s="42" t="e">
        <f>BK16/#REF!</f>
        <v>#REF!</v>
      </c>
      <c r="BM16" s="12"/>
      <c r="BN16" s="13" t="s">
        <v>10</v>
      </c>
      <c r="BO16" s="16">
        <v>91928</v>
      </c>
      <c r="BP16" s="42" t="e">
        <f>BO16/#REF!</f>
        <v>#REF!</v>
      </c>
      <c r="BQ16" s="12"/>
      <c r="BR16" s="13" t="s">
        <v>52</v>
      </c>
      <c r="BS16" s="16">
        <v>85123</v>
      </c>
      <c r="BT16" s="42" t="e">
        <f>BS16/#REF!</f>
        <v>#REF!</v>
      </c>
      <c r="BU16" s="12"/>
      <c r="BV16" s="13" t="s">
        <v>6</v>
      </c>
      <c r="BW16" s="16">
        <v>82629</v>
      </c>
      <c r="BX16" s="42" t="e">
        <f>BW16/#REF!</f>
        <v>#REF!</v>
      </c>
      <c r="BY16" s="12"/>
      <c r="BZ16" s="13" t="s">
        <v>22</v>
      </c>
      <c r="CA16" s="16">
        <v>71022</v>
      </c>
      <c r="CB16" s="42" t="e">
        <f>CA16/#REF!</f>
        <v>#REF!</v>
      </c>
      <c r="CC16" s="12"/>
      <c r="CD16" s="13" t="s">
        <v>6</v>
      </c>
      <c r="CE16" s="16">
        <v>77806</v>
      </c>
      <c r="CF16" s="42" t="e">
        <f>CE16/#REF!</f>
        <v>#REF!</v>
      </c>
      <c r="CG16" s="12"/>
    </row>
    <row r="17" spans="2:85" x14ac:dyDescent="0.2">
      <c r="B17" s="13" t="s">
        <v>90</v>
      </c>
      <c r="C17" s="16">
        <v>109041855</v>
      </c>
      <c r="D17" s="17">
        <f>C17/$C$47</f>
        <v>3.2954415699290543E-2</v>
      </c>
      <c r="F17" s="13" t="s">
        <v>90</v>
      </c>
      <c r="G17" s="16">
        <v>103206528</v>
      </c>
      <c r="H17" s="17">
        <f t="shared" si="0"/>
        <v>3.1778519434185366E-2</v>
      </c>
      <c r="J17" s="13" t="s">
        <v>166</v>
      </c>
      <c r="K17" s="16">
        <v>112320039</v>
      </c>
      <c r="L17" s="17">
        <f t="shared" si="2"/>
        <v>3.5651338026246322E-2</v>
      </c>
      <c r="N17" s="13" t="s">
        <v>89</v>
      </c>
      <c r="O17" s="16">
        <v>105138350</v>
      </c>
      <c r="P17" s="17">
        <f t="shared" si="1"/>
        <v>3.370559804674398E-2</v>
      </c>
      <c r="R17" s="13" t="s">
        <v>89</v>
      </c>
      <c r="S17" s="16">
        <v>102235749</v>
      </c>
      <c r="T17" s="17">
        <f t="shared" si="3"/>
        <v>3.3720996415618751E-2</v>
      </c>
      <c r="V17" s="13" t="s">
        <v>89</v>
      </c>
      <c r="W17" s="16">
        <v>98429374</v>
      </c>
      <c r="X17" s="42">
        <f t="shared" si="4"/>
        <v>3.2896700259469051E-2</v>
      </c>
      <c r="Z17" s="13" t="s">
        <v>89</v>
      </c>
      <c r="AA17" s="16">
        <v>94159687</v>
      </c>
      <c r="AB17" s="42">
        <f t="shared" si="5"/>
        <v>3.2260195725711177E-2</v>
      </c>
      <c r="AC17" s="12"/>
      <c r="AD17" s="13" t="s">
        <v>89</v>
      </c>
      <c r="AE17" s="16">
        <v>93078197</v>
      </c>
      <c r="AF17" s="42" t="e">
        <f>AE17/#REF!</f>
        <v>#REF!</v>
      </c>
      <c r="AG17" s="12"/>
      <c r="AH17" s="13" t="s">
        <v>90</v>
      </c>
      <c r="AI17" s="16">
        <v>91578359</v>
      </c>
      <c r="AJ17" s="42" t="e">
        <f>AI17/#REF!</f>
        <v>#REF!</v>
      </c>
      <c r="AK17" s="12"/>
      <c r="AL17" s="13" t="s">
        <v>90</v>
      </c>
      <c r="AM17" s="16">
        <v>93873958</v>
      </c>
      <c r="AN17" s="42" t="e">
        <f>AM17/#REF!</f>
        <v>#REF!</v>
      </c>
      <c r="AO17" s="12"/>
      <c r="AP17" s="13" t="s">
        <v>89</v>
      </c>
      <c r="AQ17" s="16">
        <v>88295255</v>
      </c>
      <c r="AR17" s="42" t="e">
        <f>AQ17/#REF!</f>
        <v>#REF!</v>
      </c>
      <c r="AS17" s="12"/>
      <c r="AT17" s="13" t="s">
        <v>89</v>
      </c>
      <c r="AU17" s="16">
        <v>95273542</v>
      </c>
      <c r="AV17" s="42" t="e">
        <f>AU17/#REF!</f>
        <v>#REF!</v>
      </c>
      <c r="AW17" s="12"/>
      <c r="AX17" s="13" t="s">
        <v>89</v>
      </c>
      <c r="AY17" s="16">
        <v>98202568</v>
      </c>
      <c r="AZ17" s="42" t="e">
        <f>AY17/#REF!</f>
        <v>#REF!</v>
      </c>
      <c r="BA17" s="12"/>
      <c r="BB17" s="13" t="s">
        <v>89</v>
      </c>
      <c r="BC17" s="16">
        <v>88431601</v>
      </c>
      <c r="BD17" s="42" t="e">
        <f>BC17/#REF!</f>
        <v>#REF!</v>
      </c>
      <c r="BE17" s="12"/>
      <c r="BF17" s="13" t="s">
        <v>74</v>
      </c>
      <c r="BG17" s="16">
        <v>99364</v>
      </c>
      <c r="BH17" s="42" t="e">
        <f>BG17/#REF!</f>
        <v>#REF!</v>
      </c>
      <c r="BI17" s="12"/>
      <c r="BJ17" s="13" t="s">
        <v>10</v>
      </c>
      <c r="BK17" s="16">
        <v>97909</v>
      </c>
      <c r="BL17" s="42" t="e">
        <f>BK17/#REF!</f>
        <v>#REF!</v>
      </c>
      <c r="BM17" s="12"/>
      <c r="BN17" s="13" t="s">
        <v>25</v>
      </c>
      <c r="BO17" s="16">
        <v>86497</v>
      </c>
      <c r="BP17" s="42" t="e">
        <f>BO17/#REF!</f>
        <v>#REF!</v>
      </c>
      <c r="BQ17" s="12"/>
      <c r="BR17" s="13" t="s">
        <v>25</v>
      </c>
      <c r="BS17" s="16">
        <v>79033</v>
      </c>
      <c r="BT17" s="42" t="e">
        <f>BS17/#REF!</f>
        <v>#REF!</v>
      </c>
      <c r="BU17" s="12"/>
      <c r="BV17" s="13" t="s">
        <v>25</v>
      </c>
      <c r="BW17" s="16">
        <v>72045</v>
      </c>
      <c r="BX17" s="42" t="e">
        <f>BW17/#REF!</f>
        <v>#REF!</v>
      </c>
      <c r="BY17" s="12"/>
      <c r="BZ17" s="13" t="s">
        <v>12</v>
      </c>
      <c r="CA17" s="16">
        <v>69368</v>
      </c>
      <c r="CB17" s="42" t="e">
        <f>CA17/#REF!</f>
        <v>#REF!</v>
      </c>
      <c r="CC17" s="12"/>
      <c r="CD17" s="13" t="s">
        <v>12</v>
      </c>
      <c r="CE17" s="16">
        <v>70036</v>
      </c>
      <c r="CF17" s="42" t="e">
        <f>CE17/#REF!</f>
        <v>#REF!</v>
      </c>
      <c r="CG17" s="12"/>
    </row>
    <row r="18" spans="2:85" x14ac:dyDescent="0.2">
      <c r="B18" s="13" t="s">
        <v>346</v>
      </c>
      <c r="C18" s="16">
        <v>106878438</v>
      </c>
      <c r="D18" s="17">
        <f>C18/$C$47</f>
        <v>3.2300592053783855E-2</v>
      </c>
      <c r="F18" s="13" t="s">
        <v>181</v>
      </c>
      <c r="G18" s="16">
        <v>85095279</v>
      </c>
      <c r="H18" s="17">
        <f t="shared" si="0"/>
        <v>2.6201850114160666E-2</v>
      </c>
      <c r="J18" s="13" t="s">
        <v>90</v>
      </c>
      <c r="K18" s="16">
        <v>99873666</v>
      </c>
      <c r="L18" s="17">
        <f t="shared" si="2"/>
        <v>3.170075311749513E-2</v>
      </c>
      <c r="N18" s="13" t="s">
        <v>90</v>
      </c>
      <c r="O18" s="16">
        <v>89613690</v>
      </c>
      <c r="P18" s="17">
        <f t="shared" si="1"/>
        <v>2.8728651482789302E-2</v>
      </c>
      <c r="R18" s="13" t="s">
        <v>90</v>
      </c>
      <c r="S18" s="16">
        <v>85113306</v>
      </c>
      <c r="T18" s="17">
        <f t="shared" si="3"/>
        <v>2.8073404015922669E-2</v>
      </c>
      <c r="V18" s="13" t="s">
        <v>90</v>
      </c>
      <c r="W18" s="16">
        <v>86647403</v>
      </c>
      <c r="X18" s="42">
        <f t="shared" si="4"/>
        <v>2.8958973616477732E-2</v>
      </c>
      <c r="Z18" s="13" t="s">
        <v>90</v>
      </c>
      <c r="AA18" s="16">
        <v>92495705</v>
      </c>
      <c r="AB18" s="42">
        <f t="shared" si="5"/>
        <v>3.1690096283854913E-2</v>
      </c>
      <c r="AC18" s="12"/>
      <c r="AD18" s="13" t="s">
        <v>90</v>
      </c>
      <c r="AE18" s="16">
        <v>92368077</v>
      </c>
      <c r="AF18" s="42" t="e">
        <f>AE18/#REF!</f>
        <v>#REF!</v>
      </c>
      <c r="AG18" s="12"/>
      <c r="AH18" s="13" t="s">
        <v>89</v>
      </c>
      <c r="AI18" s="16">
        <v>88523103</v>
      </c>
      <c r="AJ18" s="42" t="e">
        <f>AI18/#REF!</f>
        <v>#REF!</v>
      </c>
      <c r="AK18" s="12"/>
      <c r="AL18" s="13" t="s">
        <v>89</v>
      </c>
      <c r="AM18" s="16">
        <v>89906516</v>
      </c>
      <c r="AN18" s="42" t="e">
        <f>AM18/#REF!</f>
        <v>#REF!</v>
      </c>
      <c r="AO18" s="12"/>
      <c r="AP18" s="13" t="s">
        <v>90</v>
      </c>
      <c r="AQ18" s="16">
        <v>81450722</v>
      </c>
      <c r="AR18" s="42" t="e">
        <f>AQ18/#REF!</f>
        <v>#REF!</v>
      </c>
      <c r="AS18" s="12"/>
      <c r="AT18" s="13" t="s">
        <v>90</v>
      </c>
      <c r="AU18" s="16">
        <v>85668972</v>
      </c>
      <c r="AV18" s="42" t="e">
        <f>AU18/#REF!</f>
        <v>#REF!</v>
      </c>
      <c r="AW18" s="12"/>
      <c r="AX18" s="13" t="s">
        <v>90</v>
      </c>
      <c r="AY18" s="16">
        <v>82444349</v>
      </c>
      <c r="AZ18" s="42" t="e">
        <f>AY18/#REF!</f>
        <v>#REF!</v>
      </c>
      <c r="BA18" s="12"/>
      <c r="BB18" s="13" t="s">
        <v>90</v>
      </c>
      <c r="BC18" s="16">
        <v>81769493</v>
      </c>
      <c r="BD18" s="42" t="e">
        <f>BC18/#REF!</f>
        <v>#REF!</v>
      </c>
      <c r="BE18" s="12"/>
      <c r="BF18" s="13" t="s">
        <v>20</v>
      </c>
      <c r="BG18" s="16">
        <v>79514</v>
      </c>
      <c r="BH18" s="42" t="e">
        <f>BG18/#REF!</f>
        <v>#REF!</v>
      </c>
      <c r="BI18" s="12"/>
      <c r="BJ18" s="13" t="s">
        <v>20</v>
      </c>
      <c r="BK18" s="16">
        <v>72416</v>
      </c>
      <c r="BL18" s="42" t="e">
        <f>BK18/#REF!</f>
        <v>#REF!</v>
      </c>
      <c r="BM18" s="12"/>
      <c r="BN18" s="13" t="s">
        <v>20</v>
      </c>
      <c r="BO18" s="16">
        <v>63514</v>
      </c>
      <c r="BP18" s="42" t="e">
        <f>BO18/#REF!</f>
        <v>#REF!</v>
      </c>
      <c r="BQ18" s="12"/>
      <c r="BR18" s="13" t="s">
        <v>12</v>
      </c>
      <c r="BS18" s="16">
        <v>78682</v>
      </c>
      <c r="BT18" s="42" t="e">
        <f>BS18/#REF!</f>
        <v>#REF!</v>
      </c>
      <c r="BU18" s="12"/>
      <c r="BV18" s="13" t="s">
        <v>12</v>
      </c>
      <c r="BW18" s="16">
        <v>71525</v>
      </c>
      <c r="BX18" s="42" t="e">
        <f>BW18/#REF!</f>
        <v>#REF!</v>
      </c>
      <c r="BY18" s="12"/>
      <c r="BZ18" s="13" t="s">
        <v>58</v>
      </c>
      <c r="CA18" s="16">
        <v>64322</v>
      </c>
      <c r="CB18" s="42" t="e">
        <f>CA18/#REF!</f>
        <v>#REF!</v>
      </c>
      <c r="CC18" s="12"/>
      <c r="CD18" s="13" t="s">
        <v>58</v>
      </c>
      <c r="CE18" s="16">
        <v>63368</v>
      </c>
      <c r="CF18" s="42" t="e">
        <f>CE18/#REF!</f>
        <v>#REF!</v>
      </c>
      <c r="CG18" s="12"/>
    </row>
    <row r="19" spans="2:85" x14ac:dyDescent="0.2">
      <c r="B19" s="13" t="s">
        <v>89</v>
      </c>
      <c r="C19" s="16">
        <v>62903903</v>
      </c>
      <c r="D19" s="17">
        <f>C19/$C$47</f>
        <v>1.9010694274871329E-2</v>
      </c>
      <c r="F19" s="13" t="s">
        <v>89</v>
      </c>
      <c r="G19" s="16">
        <v>82999101</v>
      </c>
      <c r="H19" s="17">
        <f t="shared" si="0"/>
        <v>2.5556411936931103E-2</v>
      </c>
      <c r="J19" s="13" t="s">
        <v>181</v>
      </c>
      <c r="K19" s="16">
        <v>91938727</v>
      </c>
      <c r="L19" s="17">
        <f t="shared" si="2"/>
        <v>2.9182135825111134E-2</v>
      </c>
      <c r="N19" s="13" t="s">
        <v>312</v>
      </c>
      <c r="O19" s="16">
        <v>89138670</v>
      </c>
      <c r="P19" s="17">
        <f t="shared" si="1"/>
        <v>2.8576368008831756E-2</v>
      </c>
      <c r="R19" s="13" t="s">
        <v>181</v>
      </c>
      <c r="S19" s="16">
        <v>81760677</v>
      </c>
      <c r="T19" s="17">
        <f t="shared" si="3"/>
        <v>2.696758739504674E-2</v>
      </c>
      <c r="V19" s="13" t="s">
        <v>312</v>
      </c>
      <c r="W19" s="16">
        <v>78067102</v>
      </c>
      <c r="X19" s="42">
        <f t="shared" si="4"/>
        <v>2.6091297244452624E-2</v>
      </c>
      <c r="Z19" s="13" t="s">
        <v>312</v>
      </c>
      <c r="AA19" s="16">
        <v>65954898</v>
      </c>
      <c r="AB19" s="42">
        <f t="shared" si="5"/>
        <v>2.2596909424192506E-2</v>
      </c>
      <c r="AC19" s="12"/>
      <c r="AD19" s="13" t="s">
        <v>164</v>
      </c>
      <c r="AE19" s="16">
        <v>67449268</v>
      </c>
      <c r="AF19" s="42" t="e">
        <f>AE19/#REF!</f>
        <v>#REF!</v>
      </c>
      <c r="AG19" s="12"/>
      <c r="AH19" s="13" t="s">
        <v>164</v>
      </c>
      <c r="AI19" s="16">
        <v>66736616</v>
      </c>
      <c r="AJ19" s="42" t="e">
        <f>AI19/#REF!</f>
        <v>#REF!</v>
      </c>
      <c r="AK19" s="12"/>
      <c r="AL19" s="13" t="s">
        <v>91</v>
      </c>
      <c r="AM19" s="16">
        <v>71872766</v>
      </c>
      <c r="AN19" s="42" t="e">
        <f>AM19/#REF!</f>
        <v>#REF!</v>
      </c>
      <c r="AO19" s="12"/>
      <c r="AP19" s="13" t="s">
        <v>91</v>
      </c>
      <c r="AQ19" s="16">
        <v>65081940</v>
      </c>
      <c r="AR19" s="42" t="e">
        <f>AQ19/#REF!</f>
        <v>#REF!</v>
      </c>
      <c r="AS19" s="12"/>
      <c r="AT19" s="13" t="s">
        <v>91</v>
      </c>
      <c r="AU19" s="16">
        <v>61280574</v>
      </c>
      <c r="AV19" s="42" t="e">
        <f>AU19/#REF!</f>
        <v>#REF!</v>
      </c>
      <c r="AW19" s="12"/>
      <c r="AX19" s="13" t="s">
        <v>91</v>
      </c>
      <c r="AY19" s="16">
        <v>54390859</v>
      </c>
      <c r="AZ19" s="42" t="e">
        <f>AY19/#REF!</f>
        <v>#REF!</v>
      </c>
      <c r="BA19" s="12"/>
      <c r="BB19" s="13" t="s">
        <v>91</v>
      </c>
      <c r="BC19" s="16">
        <v>49291175</v>
      </c>
      <c r="BD19" s="42" t="e">
        <f>BC19/#REF!</f>
        <v>#REF!</v>
      </c>
      <c r="BE19" s="12"/>
      <c r="BF19" s="13" t="s">
        <v>36</v>
      </c>
      <c r="BG19" s="16">
        <v>56841</v>
      </c>
      <c r="BH19" s="42" t="e">
        <f>BG19/#REF!</f>
        <v>#REF!</v>
      </c>
      <c r="BI19" s="12"/>
      <c r="BJ19" s="13" t="s">
        <v>36</v>
      </c>
      <c r="BK19" s="16">
        <v>57298</v>
      </c>
      <c r="BL19" s="42" t="e">
        <f>BK19/#REF!</f>
        <v>#REF!</v>
      </c>
      <c r="BM19" s="12"/>
      <c r="BN19" s="13" t="s">
        <v>15</v>
      </c>
      <c r="BO19" s="16">
        <v>28346</v>
      </c>
      <c r="BP19" s="42" t="e">
        <f>BO19/#REF!</f>
        <v>#REF!</v>
      </c>
      <c r="BQ19" s="12"/>
      <c r="BR19" s="13" t="s">
        <v>20</v>
      </c>
      <c r="BS19" s="16">
        <v>58241</v>
      </c>
      <c r="BT19" s="42" t="e">
        <f>BS19/#REF!</f>
        <v>#REF!</v>
      </c>
      <c r="BU19" s="12"/>
      <c r="BV19" s="13" t="s">
        <v>58</v>
      </c>
      <c r="BW19" s="16">
        <v>64204</v>
      </c>
      <c r="BX19" s="42" t="e">
        <f>BW19/#REF!</f>
        <v>#REF!</v>
      </c>
      <c r="BY19" s="12"/>
      <c r="BZ19" s="13" t="s">
        <v>25</v>
      </c>
      <c r="CA19" s="16">
        <v>61004</v>
      </c>
      <c r="CB19" s="42" t="e">
        <f>CA19/#REF!</f>
        <v>#REF!</v>
      </c>
      <c r="CC19" s="12"/>
      <c r="CD19" s="13" t="s">
        <v>25</v>
      </c>
      <c r="CE19" s="16">
        <v>56915</v>
      </c>
      <c r="CF19" s="42" t="e">
        <f>CE19/#REF!</f>
        <v>#REF!</v>
      </c>
      <c r="CG19" s="12"/>
    </row>
    <row r="20" spans="2:85" x14ac:dyDescent="0.2">
      <c r="B20" s="13" t="s">
        <v>2</v>
      </c>
      <c r="C20" s="16">
        <v>41528406</v>
      </c>
      <c r="D20" s="17">
        <f>C20/$C$47</f>
        <v>1.2550633466872988E-2</v>
      </c>
      <c r="F20" s="13" t="s">
        <v>91</v>
      </c>
      <c r="G20" s="16">
        <v>42892573</v>
      </c>
      <c r="H20" s="17">
        <f t="shared" si="0"/>
        <v>1.3207134190801521E-2</v>
      </c>
      <c r="J20" s="13" t="s">
        <v>91</v>
      </c>
      <c r="K20" s="16">
        <v>43358867</v>
      </c>
      <c r="L20" s="17">
        <f t="shared" si="2"/>
        <v>1.376247406619986E-2</v>
      </c>
      <c r="N20" s="13" t="s">
        <v>181</v>
      </c>
      <c r="O20" s="16">
        <v>88042737</v>
      </c>
      <c r="P20" s="17">
        <f t="shared" si="1"/>
        <v>2.8225030203129439E-2</v>
      </c>
      <c r="R20" s="13" t="s">
        <v>312</v>
      </c>
      <c r="S20" s="16">
        <v>74591021</v>
      </c>
      <c r="T20" s="17">
        <f t="shared" si="3"/>
        <v>2.4602779129425097E-2</v>
      </c>
      <c r="V20" s="13" t="s">
        <v>181</v>
      </c>
      <c r="W20" s="16">
        <v>58924399</v>
      </c>
      <c r="X20" s="42">
        <f t="shared" si="4"/>
        <v>1.9693494056686349E-2</v>
      </c>
      <c r="Z20" s="13" t="s">
        <v>91</v>
      </c>
      <c r="AA20" s="16">
        <v>46054263</v>
      </c>
      <c r="AB20" s="42">
        <f t="shared" si="5"/>
        <v>1.5778722144471215E-2</v>
      </c>
      <c r="AC20" s="12"/>
      <c r="AD20" s="13" t="s">
        <v>91</v>
      </c>
      <c r="AE20" s="16">
        <v>54822830</v>
      </c>
      <c r="AF20" s="42" t="e">
        <f>AE20/#REF!</f>
        <v>#REF!</v>
      </c>
      <c r="AG20" s="12"/>
      <c r="AH20" s="13" t="s">
        <v>91</v>
      </c>
      <c r="AI20" s="16">
        <v>57420623</v>
      </c>
      <c r="AJ20" s="42" t="e">
        <f>AI20/#REF!</f>
        <v>#REF!</v>
      </c>
      <c r="AK20" s="12"/>
      <c r="AL20" s="13" t="s">
        <v>164</v>
      </c>
      <c r="AM20" s="16">
        <v>58224708</v>
      </c>
      <c r="AN20" s="42" t="e">
        <f>AM20/#REF!</f>
        <v>#REF!</v>
      </c>
      <c r="AO20" s="12"/>
      <c r="AP20" s="13" t="s">
        <v>181</v>
      </c>
      <c r="AQ20" s="16">
        <v>63192779</v>
      </c>
      <c r="AR20" s="42" t="e">
        <f>AQ20/#REF!</f>
        <v>#REF!</v>
      </c>
      <c r="AS20" s="12"/>
      <c r="AT20" s="13" t="s">
        <v>150</v>
      </c>
      <c r="AU20" s="16">
        <v>37461686</v>
      </c>
      <c r="AV20" s="42" t="e">
        <f>AU20/#REF!</f>
        <v>#REF!</v>
      </c>
      <c r="AW20" s="12"/>
      <c r="AX20" s="13" t="s">
        <v>135</v>
      </c>
      <c r="AY20" s="16">
        <v>46155241</v>
      </c>
      <c r="AZ20" s="42" t="e">
        <f>AY20/#REF!</f>
        <v>#REF!</v>
      </c>
      <c r="BA20" s="12"/>
      <c r="BB20" s="13" t="s">
        <v>92</v>
      </c>
      <c r="BC20" s="16">
        <v>35374985</v>
      </c>
      <c r="BD20" s="42" t="e">
        <f>BC20/#REF!</f>
        <v>#REF!</v>
      </c>
      <c r="BE20" s="12"/>
      <c r="BF20" s="13" t="s">
        <v>11</v>
      </c>
      <c r="BG20" s="16">
        <v>40657</v>
      </c>
      <c r="BH20" s="42" t="e">
        <f>BG20/#REF!</f>
        <v>#REF!</v>
      </c>
      <c r="BI20" s="12"/>
      <c r="BJ20" s="13" t="s">
        <v>43</v>
      </c>
      <c r="BK20" s="16">
        <v>31745</v>
      </c>
      <c r="BL20" s="42" t="e">
        <f>BK20/#REF!</f>
        <v>#REF!</v>
      </c>
      <c r="BM20" s="12"/>
      <c r="BN20" s="13" t="s">
        <v>16</v>
      </c>
      <c r="BO20" s="16">
        <v>26828</v>
      </c>
      <c r="BP20" s="42" t="e">
        <f>BO20/#REF!</f>
        <v>#REF!</v>
      </c>
      <c r="BQ20" s="12"/>
      <c r="BR20" s="13" t="s">
        <v>16</v>
      </c>
      <c r="BS20" s="16">
        <v>27264</v>
      </c>
      <c r="BT20" s="42" t="e">
        <f>BS20/#REF!</f>
        <v>#REF!</v>
      </c>
      <c r="BU20" s="12"/>
      <c r="BV20" s="13" t="s">
        <v>20</v>
      </c>
      <c r="BW20" s="16">
        <v>55998</v>
      </c>
      <c r="BX20" s="42" t="e">
        <f>BW20/#REF!</f>
        <v>#REF!</v>
      </c>
      <c r="BY20" s="12"/>
      <c r="BZ20" s="13" t="s">
        <v>20</v>
      </c>
      <c r="CA20" s="16">
        <v>56948</v>
      </c>
      <c r="CB20" s="42" t="e">
        <f>CA20/#REF!</f>
        <v>#REF!</v>
      </c>
      <c r="CC20" s="12"/>
      <c r="CD20" s="13" t="s">
        <v>22</v>
      </c>
      <c r="CE20" s="16">
        <v>55748</v>
      </c>
      <c r="CF20" s="42" t="e">
        <f>CE20/#REF!</f>
        <v>#REF!</v>
      </c>
      <c r="CG20" s="12"/>
    </row>
    <row r="21" spans="2:85" x14ac:dyDescent="0.2">
      <c r="B21" s="13" t="s">
        <v>362</v>
      </c>
      <c r="C21" s="16">
        <v>29329131</v>
      </c>
      <c r="D21" s="17">
        <f>C21/$C$47</f>
        <v>8.8637924865910336E-3</v>
      </c>
      <c r="F21" s="13" t="s">
        <v>2</v>
      </c>
      <c r="G21" s="16">
        <v>42186676</v>
      </c>
      <c r="H21" s="17">
        <f t="shared" si="0"/>
        <v>1.2989780095399407E-2</v>
      </c>
      <c r="J21" s="13" t="s">
        <v>2</v>
      </c>
      <c r="K21" s="16">
        <v>42118196</v>
      </c>
      <c r="L21" s="17">
        <f t="shared" si="2"/>
        <v>1.3368674512761662E-2</v>
      </c>
      <c r="N21" s="13" t="s">
        <v>91</v>
      </c>
      <c r="O21" s="16">
        <v>44075670</v>
      </c>
      <c r="P21" s="17">
        <f t="shared" si="1"/>
        <v>1.4129923255034269E-2</v>
      </c>
      <c r="R21" s="13" t="s">
        <v>91</v>
      </c>
      <c r="S21" s="16">
        <v>44401623</v>
      </c>
      <c r="T21" s="17">
        <f t="shared" si="3"/>
        <v>1.4645238917657413E-2</v>
      </c>
      <c r="V21" s="13" t="s">
        <v>91</v>
      </c>
      <c r="W21" s="16">
        <v>44078623</v>
      </c>
      <c r="X21" s="42">
        <f t="shared" si="4"/>
        <v>1.4731793871625543E-2</v>
      </c>
      <c r="Z21" s="13" t="s">
        <v>181</v>
      </c>
      <c r="AA21" s="16">
        <v>44519624</v>
      </c>
      <c r="AB21" s="42">
        <f t="shared" si="5"/>
        <v>1.5252937107523188E-2</v>
      </c>
      <c r="AC21" s="12"/>
      <c r="AD21" s="13" t="s">
        <v>181</v>
      </c>
      <c r="AE21" s="16">
        <v>41357439</v>
      </c>
      <c r="AF21" s="42" t="e">
        <f>AE21/#REF!</f>
        <v>#REF!</v>
      </c>
      <c r="AG21" s="12"/>
      <c r="AH21" s="13" t="s">
        <v>181</v>
      </c>
      <c r="AI21" s="16">
        <v>35407207</v>
      </c>
      <c r="AJ21" s="42" t="e">
        <f>AI21/#REF!</f>
        <v>#REF!</v>
      </c>
      <c r="AK21" s="12"/>
      <c r="AL21" s="13" t="s">
        <v>181</v>
      </c>
      <c r="AM21" s="16">
        <v>45193163</v>
      </c>
      <c r="AN21" s="42" t="e">
        <f>AM21/#REF!</f>
        <v>#REF!</v>
      </c>
      <c r="AO21" s="12"/>
      <c r="AP21" s="13" t="s">
        <v>95</v>
      </c>
      <c r="AQ21" s="16">
        <v>37949819</v>
      </c>
      <c r="AR21" s="42" t="e">
        <f>AQ21/#REF!</f>
        <v>#REF!</v>
      </c>
      <c r="AS21" s="12"/>
      <c r="AT21" s="13" t="s">
        <v>164</v>
      </c>
      <c r="AU21" s="16">
        <v>31224290</v>
      </c>
      <c r="AV21" s="42" t="e">
        <f>AU21/#REF!</f>
        <v>#REF!</v>
      </c>
      <c r="AW21" s="12"/>
      <c r="AX21" s="13" t="s">
        <v>150</v>
      </c>
      <c r="AY21" s="16">
        <v>34628983</v>
      </c>
      <c r="AZ21" s="42" t="e">
        <f>AY21/#REF!</f>
        <v>#REF!</v>
      </c>
      <c r="BA21" s="12"/>
      <c r="BB21" s="13" t="s">
        <v>93</v>
      </c>
      <c r="BC21" s="16">
        <v>31554042</v>
      </c>
      <c r="BD21" s="42" t="e">
        <f>BC21/#REF!</f>
        <v>#REF!</v>
      </c>
      <c r="BE21" s="12"/>
      <c r="BF21" s="13" t="s">
        <v>75</v>
      </c>
      <c r="BG21" s="16">
        <v>39365</v>
      </c>
      <c r="BH21" s="42" t="e">
        <f>BG21/#REF!</f>
        <v>#REF!</v>
      </c>
      <c r="BI21" s="12"/>
      <c r="BJ21" s="13" t="s">
        <v>11</v>
      </c>
      <c r="BK21" s="16">
        <v>31326</v>
      </c>
      <c r="BL21" s="42" t="e">
        <f>BK21/#REF!</f>
        <v>#REF!</v>
      </c>
      <c r="BM21" s="12"/>
      <c r="BN21" s="13" t="s">
        <v>43</v>
      </c>
      <c r="BO21" s="16">
        <v>22948</v>
      </c>
      <c r="BP21" s="42" t="e">
        <f>BO21/#REF!</f>
        <v>#REF!</v>
      </c>
      <c r="BQ21" s="12"/>
      <c r="BR21" s="13" t="s">
        <v>15</v>
      </c>
      <c r="BS21" s="16">
        <v>26741</v>
      </c>
      <c r="BT21" s="42" t="e">
        <f>BS21/#REF!</f>
        <v>#REF!</v>
      </c>
      <c r="BU21" s="12"/>
      <c r="BV21" s="13" t="s">
        <v>59</v>
      </c>
      <c r="BW21" s="16">
        <v>29998</v>
      </c>
      <c r="BX21" s="42" t="e">
        <f>BW21/#REF!</f>
        <v>#REF!</v>
      </c>
      <c r="BY21" s="12"/>
      <c r="BZ21" s="13" t="s">
        <v>59</v>
      </c>
      <c r="CA21" s="16">
        <v>29736</v>
      </c>
      <c r="CB21" s="42" t="e">
        <f>CA21/#REF!</f>
        <v>#REF!</v>
      </c>
      <c r="CC21" s="12"/>
      <c r="CD21" s="13" t="s">
        <v>20</v>
      </c>
      <c r="CE21" s="16">
        <v>52908</v>
      </c>
      <c r="CF21" s="42" t="e">
        <f>CE21/#REF!</f>
        <v>#REF!</v>
      </c>
      <c r="CG21" s="12"/>
    </row>
    <row r="22" spans="2:85" x14ac:dyDescent="0.2">
      <c r="B22" s="13" t="s">
        <v>137</v>
      </c>
      <c r="C22" s="16">
        <v>25053425</v>
      </c>
      <c r="D22" s="17">
        <f>C22/$C$47</f>
        <v>7.5715969995282838E-3</v>
      </c>
      <c r="F22" s="13" t="s">
        <v>362</v>
      </c>
      <c r="G22" s="16">
        <v>28842291</v>
      </c>
      <c r="H22" s="17">
        <f t="shared" si="0"/>
        <v>8.8808849869451058E-3</v>
      </c>
      <c r="J22" s="13" t="s">
        <v>348</v>
      </c>
      <c r="K22" s="16">
        <v>27835506</v>
      </c>
      <c r="L22" s="17">
        <f t="shared" si="2"/>
        <v>8.835226931657383E-3</v>
      </c>
      <c r="N22" s="13" t="s">
        <v>100</v>
      </c>
      <c r="O22" s="16">
        <v>40537187</v>
      </c>
      <c r="P22" s="17">
        <f t="shared" si="1"/>
        <v>1.2995544736698793E-2</v>
      </c>
      <c r="R22" s="13" t="s">
        <v>100</v>
      </c>
      <c r="S22" s="16">
        <v>39016869</v>
      </c>
      <c r="T22" s="17">
        <f t="shared" si="3"/>
        <v>1.2869154992914135E-2</v>
      </c>
      <c r="V22" s="13" t="s">
        <v>100</v>
      </c>
      <c r="W22" s="16">
        <v>37985330</v>
      </c>
      <c r="X22" s="42">
        <f t="shared" si="4"/>
        <v>1.2695316087929377E-2</v>
      </c>
      <c r="Z22" s="13" t="s">
        <v>100</v>
      </c>
      <c r="AA22" s="16">
        <v>35953756</v>
      </c>
      <c r="AB22" s="42">
        <f t="shared" si="5"/>
        <v>1.2318171848154747E-2</v>
      </c>
      <c r="AC22" s="12"/>
      <c r="AD22" s="13" t="s">
        <v>100</v>
      </c>
      <c r="AE22" s="16">
        <v>33027535</v>
      </c>
      <c r="AF22" s="42" t="e">
        <f>AE22/#REF!</f>
        <v>#REF!</v>
      </c>
      <c r="AG22" s="12"/>
      <c r="AH22" s="13" t="s">
        <v>100</v>
      </c>
      <c r="AI22" s="16">
        <v>30363003</v>
      </c>
      <c r="AJ22" s="42" t="e">
        <f>AI22/#REF!</f>
        <v>#REF!</v>
      </c>
      <c r="AK22" s="12"/>
      <c r="AL22" s="13" t="s">
        <v>95</v>
      </c>
      <c r="AM22" s="16">
        <v>30043741</v>
      </c>
      <c r="AN22" s="42" t="e">
        <f>AM22/#REF!</f>
        <v>#REF!</v>
      </c>
      <c r="AO22" s="12"/>
      <c r="AP22" s="13" t="s">
        <v>164</v>
      </c>
      <c r="AQ22" s="16">
        <v>29877097</v>
      </c>
      <c r="AR22" s="42" t="e">
        <f>AQ22/#REF!</f>
        <v>#REF!</v>
      </c>
      <c r="AS22" s="12"/>
      <c r="AT22" s="13" t="s">
        <v>137</v>
      </c>
      <c r="AU22" s="16">
        <v>29551592</v>
      </c>
      <c r="AV22" s="42" t="e">
        <f>AU22/#REF!</f>
        <v>#REF!</v>
      </c>
      <c r="AW22" s="12"/>
      <c r="AX22" s="13" t="s">
        <v>164</v>
      </c>
      <c r="AY22" s="16">
        <v>32082678</v>
      </c>
      <c r="AZ22" s="42" t="e">
        <f>AY22/#REF!</f>
        <v>#REF!</v>
      </c>
      <c r="BA22" s="12"/>
      <c r="BB22" s="13" t="s">
        <v>94</v>
      </c>
      <c r="BC22" s="16">
        <v>28488623</v>
      </c>
      <c r="BD22" s="42" t="e">
        <f>BC22/#REF!</f>
        <v>#REF!</v>
      </c>
      <c r="BE22" s="12"/>
      <c r="BF22" s="13" t="s">
        <v>15</v>
      </c>
      <c r="BG22" s="16">
        <v>28436</v>
      </c>
      <c r="BH22" s="42" t="e">
        <f>BG22/#REF!</f>
        <v>#REF!</v>
      </c>
      <c r="BI22" s="12"/>
      <c r="BJ22" s="13" t="s">
        <v>15</v>
      </c>
      <c r="BK22" s="16">
        <v>29413</v>
      </c>
      <c r="BL22" s="42" t="e">
        <f>BK22/#REF!</f>
        <v>#REF!</v>
      </c>
      <c r="BM22" s="12"/>
      <c r="BN22" s="13" t="s">
        <v>3</v>
      </c>
      <c r="BO22" s="16">
        <v>21840</v>
      </c>
      <c r="BP22" s="42" t="e">
        <f>BO22/#REF!</f>
        <v>#REF!</v>
      </c>
      <c r="BQ22" s="12"/>
      <c r="BR22" s="13" t="s">
        <v>51</v>
      </c>
      <c r="BS22" s="16">
        <v>20788</v>
      </c>
      <c r="BT22" s="42" t="e">
        <f>BS22/#REF!</f>
        <v>#REF!</v>
      </c>
      <c r="BU22" s="12"/>
      <c r="BV22" s="13" t="s">
        <v>15</v>
      </c>
      <c r="BW22" s="16">
        <v>25486</v>
      </c>
      <c r="BX22" s="42" t="e">
        <f>BW22/#REF!</f>
        <v>#REF!</v>
      </c>
      <c r="BY22" s="12"/>
      <c r="BZ22" s="13" t="s">
        <v>16</v>
      </c>
      <c r="CA22" s="16">
        <v>22095</v>
      </c>
      <c r="CB22" s="42" t="e">
        <f>CA22/#REF!</f>
        <v>#REF!</v>
      </c>
      <c r="CC22" s="12"/>
      <c r="CD22" s="13" t="s">
        <v>59</v>
      </c>
      <c r="CE22" s="16">
        <v>31162</v>
      </c>
      <c r="CF22" s="42" t="e">
        <f>CE22/#REF!</f>
        <v>#REF!</v>
      </c>
      <c r="CG22" s="12"/>
    </row>
    <row r="23" spans="2:85" x14ac:dyDescent="0.2">
      <c r="B23" s="13" t="s">
        <v>332</v>
      </c>
      <c r="C23" s="16">
        <v>24637897</v>
      </c>
      <c r="D23" s="17">
        <f>C23/$C$47</f>
        <v>7.4460169417908699E-3</v>
      </c>
      <c r="F23" s="13" t="s">
        <v>312</v>
      </c>
      <c r="G23" s="16">
        <v>26189110</v>
      </c>
      <c r="H23" s="17">
        <f t="shared" si="0"/>
        <v>8.0639389506351605E-3</v>
      </c>
      <c r="J23" s="13" t="s">
        <v>137</v>
      </c>
      <c r="K23" s="16">
        <v>25751130</v>
      </c>
      <c r="L23" s="17">
        <f t="shared" si="2"/>
        <v>8.1736282177378196E-3</v>
      </c>
      <c r="N23" s="13" t="s">
        <v>188</v>
      </c>
      <c r="O23" s="16">
        <v>27684540</v>
      </c>
      <c r="P23" s="17">
        <f t="shared" si="1"/>
        <v>8.8752008886291787E-3</v>
      </c>
      <c r="R23" s="13" t="s">
        <v>145</v>
      </c>
      <c r="S23" s="16">
        <v>28370313</v>
      </c>
      <c r="T23" s="17">
        <f t="shared" si="3"/>
        <v>9.3575410982999884E-3</v>
      </c>
      <c r="V23" s="13" t="s">
        <v>145</v>
      </c>
      <c r="W23" s="16">
        <v>27325455</v>
      </c>
      <c r="X23" s="42">
        <f t="shared" si="4"/>
        <v>9.1326122076993994E-3</v>
      </c>
      <c r="Z23" s="13" t="s">
        <v>188</v>
      </c>
      <c r="AA23" s="16">
        <v>26257513</v>
      </c>
      <c r="AB23" s="42">
        <f t="shared" si="5"/>
        <v>8.9961270649763902E-3</v>
      </c>
      <c r="AC23" s="12"/>
      <c r="AD23" s="13" t="s">
        <v>188</v>
      </c>
      <c r="AE23" s="16">
        <v>26516467</v>
      </c>
      <c r="AF23" s="42" t="e">
        <f>AE23/#REF!</f>
        <v>#REF!</v>
      </c>
      <c r="AG23" s="12"/>
      <c r="AH23" s="13" t="s">
        <v>95</v>
      </c>
      <c r="AI23" s="16">
        <v>28976647</v>
      </c>
      <c r="AJ23" s="42" t="e">
        <f>AI23/#REF!</f>
        <v>#REF!</v>
      </c>
      <c r="AK23" s="12"/>
      <c r="AL23" s="13" t="s">
        <v>137</v>
      </c>
      <c r="AM23" s="16">
        <v>26708641</v>
      </c>
      <c r="AN23" s="42" t="e">
        <f>AM23/#REF!</f>
        <v>#REF!</v>
      </c>
      <c r="AO23" s="12"/>
      <c r="AP23" s="13" t="s">
        <v>137</v>
      </c>
      <c r="AQ23" s="16">
        <v>28669109</v>
      </c>
      <c r="AR23" s="42" t="e">
        <f>AQ23/#REF!</f>
        <v>#REF!</v>
      </c>
      <c r="AS23" s="12"/>
      <c r="AT23" s="13" t="s">
        <v>145</v>
      </c>
      <c r="AU23" s="16">
        <v>29399863</v>
      </c>
      <c r="AV23" s="42" t="e">
        <f>AU23/#REF!</f>
        <v>#REF!</v>
      </c>
      <c r="AW23" s="12"/>
      <c r="AX23" s="13" t="s">
        <v>137</v>
      </c>
      <c r="AY23" s="16">
        <v>30737133</v>
      </c>
      <c r="AZ23" s="42" t="e">
        <f>AY23/#REF!</f>
        <v>#REF!</v>
      </c>
      <c r="BA23" s="12"/>
      <c r="BB23" s="13" t="s">
        <v>40</v>
      </c>
      <c r="BC23" s="16">
        <v>24597843</v>
      </c>
      <c r="BD23" s="42" t="e">
        <f>BC23/#REF!</f>
        <v>#REF!</v>
      </c>
      <c r="BE23" s="12"/>
      <c r="BF23" s="13" t="s">
        <v>16</v>
      </c>
      <c r="BG23" s="16">
        <v>26311</v>
      </c>
      <c r="BH23" s="42" t="e">
        <f>BG23/#REF!</f>
        <v>#REF!</v>
      </c>
      <c r="BI23" s="12"/>
      <c r="BJ23" s="13" t="s">
        <v>16</v>
      </c>
      <c r="BK23" s="16">
        <v>26534</v>
      </c>
      <c r="BL23" s="42" t="e">
        <f>BK23/#REF!</f>
        <v>#REF!</v>
      </c>
      <c r="BM23" s="12"/>
      <c r="BN23" s="13" t="s">
        <v>36</v>
      </c>
      <c r="BO23" s="16">
        <v>21009</v>
      </c>
      <c r="BP23" s="42" t="e">
        <f>BO23/#REF!</f>
        <v>#REF!</v>
      </c>
      <c r="BQ23" s="12"/>
      <c r="BR23" s="13" t="s">
        <v>3</v>
      </c>
      <c r="BS23" s="16">
        <v>19496</v>
      </c>
      <c r="BT23" s="42" t="e">
        <f>BS23/#REF!</f>
        <v>#REF!</v>
      </c>
      <c r="BU23" s="12"/>
      <c r="BV23" s="13" t="s">
        <v>16</v>
      </c>
      <c r="BW23" s="16">
        <v>22942</v>
      </c>
      <c r="BX23" s="42" t="e">
        <f>BW23/#REF!</f>
        <v>#REF!</v>
      </c>
      <c r="BY23" s="12"/>
      <c r="BZ23" s="13" t="s">
        <v>44</v>
      </c>
      <c r="CA23" s="16">
        <v>21091</v>
      </c>
      <c r="CB23" s="42" t="e">
        <f>CA23/#REF!</f>
        <v>#REF!</v>
      </c>
      <c r="CC23" s="12"/>
      <c r="CD23" s="13" t="s">
        <v>64</v>
      </c>
      <c r="CE23" s="16">
        <v>28132</v>
      </c>
      <c r="CF23" s="42" t="e">
        <f>CE23/#REF!</f>
        <v>#REF!</v>
      </c>
      <c r="CG23" s="12"/>
    </row>
    <row r="24" spans="2:85" x14ac:dyDescent="0.2">
      <c r="B24" s="13" t="s">
        <v>352</v>
      </c>
      <c r="C24" s="16">
        <v>23091122</v>
      </c>
      <c r="D24" s="17">
        <f>C24/$C$47</f>
        <v>6.9785536329241031E-3</v>
      </c>
      <c r="F24" s="13" t="s">
        <v>137</v>
      </c>
      <c r="G24" s="16">
        <v>24934357</v>
      </c>
      <c r="H24" s="17">
        <f t="shared" si="0"/>
        <v>7.6775855545050016E-3</v>
      </c>
      <c r="J24" s="13" t="s">
        <v>312</v>
      </c>
      <c r="K24" s="16">
        <v>24759373</v>
      </c>
      <c r="L24" s="17">
        <f t="shared" si="2"/>
        <v>7.8588360901558855E-3</v>
      </c>
      <c r="N24" s="13" t="s">
        <v>137</v>
      </c>
      <c r="O24" s="16">
        <v>25634484</v>
      </c>
      <c r="P24" s="17">
        <f t="shared" si="1"/>
        <v>8.2179871934426382E-3</v>
      </c>
      <c r="R24" s="13" t="s">
        <v>137</v>
      </c>
      <c r="S24" s="16">
        <v>26621886</v>
      </c>
      <c r="T24" s="17">
        <f t="shared" si="3"/>
        <v>8.7808475133586694E-3</v>
      </c>
      <c r="V24" s="13" t="s">
        <v>188</v>
      </c>
      <c r="W24" s="16">
        <v>26399669</v>
      </c>
      <c r="X24" s="42">
        <f t="shared" si="4"/>
        <v>8.8231994449359911E-3</v>
      </c>
      <c r="Z24" s="13" t="s">
        <v>137</v>
      </c>
      <c r="AA24" s="16">
        <v>24372644</v>
      </c>
      <c r="AB24" s="42">
        <f t="shared" si="5"/>
        <v>8.3503491870473203E-3</v>
      </c>
      <c r="AC24" s="12"/>
      <c r="AD24" s="13" t="s">
        <v>137</v>
      </c>
      <c r="AE24" s="16">
        <v>25169860</v>
      </c>
      <c r="AF24" s="42" t="e">
        <f>AE24/#REF!</f>
        <v>#REF!</v>
      </c>
      <c r="AG24" s="12"/>
      <c r="AH24" s="13" t="s">
        <v>188</v>
      </c>
      <c r="AI24" s="16">
        <v>27141705</v>
      </c>
      <c r="AJ24" s="42" t="e">
        <f>AI24/#REF!</f>
        <v>#REF!</v>
      </c>
      <c r="AK24" s="12"/>
      <c r="AL24" s="13" t="s">
        <v>94</v>
      </c>
      <c r="AM24" s="16">
        <v>26403911</v>
      </c>
      <c r="AN24" s="42" t="e">
        <f>AM24/#REF!</f>
        <v>#REF!</v>
      </c>
      <c r="AO24" s="12"/>
      <c r="AP24" s="13" t="s">
        <v>94</v>
      </c>
      <c r="AQ24" s="16">
        <v>27050456</v>
      </c>
      <c r="AR24" s="42" t="e">
        <f>AQ24/#REF!</f>
        <v>#REF!</v>
      </c>
      <c r="AS24" s="12"/>
      <c r="AT24" s="13" t="s">
        <v>94</v>
      </c>
      <c r="AU24" s="16">
        <v>28341666</v>
      </c>
      <c r="AV24" s="42" t="e">
        <f>AU24/#REF!</f>
        <v>#REF!</v>
      </c>
      <c r="AW24" s="12"/>
      <c r="AX24" s="13" t="s">
        <v>149</v>
      </c>
      <c r="AY24" s="16">
        <v>28685967</v>
      </c>
      <c r="AZ24" s="42" t="e">
        <f>AY24/#REF!</f>
        <v>#REF!</v>
      </c>
      <c r="BA24" s="12"/>
      <c r="BB24" s="13" t="s">
        <v>44</v>
      </c>
      <c r="BC24" s="16">
        <v>24304445</v>
      </c>
      <c r="BD24" s="42" t="e">
        <f>BC24/#REF!</f>
        <v>#REF!</v>
      </c>
      <c r="BE24" s="12"/>
      <c r="BF24" s="13" t="s">
        <v>40</v>
      </c>
      <c r="BG24" s="16">
        <v>21291</v>
      </c>
      <c r="BH24" s="42" t="e">
        <f>BG24/#REF!</f>
        <v>#REF!</v>
      </c>
      <c r="BI24" s="12"/>
      <c r="BJ24" s="13" t="s">
        <v>3</v>
      </c>
      <c r="BK24" s="16">
        <v>22100</v>
      </c>
      <c r="BL24" s="42" t="e">
        <f>BK24/#REF!</f>
        <v>#REF!</v>
      </c>
      <c r="BM24" s="12"/>
      <c r="BN24" s="13" t="s">
        <v>40</v>
      </c>
      <c r="BO24" s="16">
        <v>18434</v>
      </c>
      <c r="BP24" s="42" t="e">
        <f>BO24/#REF!</f>
        <v>#REF!</v>
      </c>
      <c r="BQ24" s="12"/>
      <c r="BR24" s="13" t="s">
        <v>43</v>
      </c>
      <c r="BS24" s="16">
        <v>18452</v>
      </c>
      <c r="BT24" s="42" t="e">
        <f>BS24/#REF!</f>
        <v>#REF!</v>
      </c>
      <c r="BU24" s="12"/>
      <c r="BV24" s="13" t="s">
        <v>3</v>
      </c>
      <c r="BW24" s="16">
        <v>19224</v>
      </c>
      <c r="BX24" s="42" t="e">
        <f>BW24/#REF!</f>
        <v>#REF!</v>
      </c>
      <c r="BY24" s="12"/>
      <c r="BZ24" s="13" t="s">
        <v>15</v>
      </c>
      <c r="CA24" s="16">
        <v>18454</v>
      </c>
      <c r="CB24" s="42" t="e">
        <f>CA24/#REF!</f>
        <v>#REF!</v>
      </c>
      <c r="CC24" s="12"/>
      <c r="CD24" s="13" t="s">
        <v>16</v>
      </c>
      <c r="CE24" s="16">
        <v>21533</v>
      </c>
      <c r="CF24" s="42" t="e">
        <f>CE24/#REF!</f>
        <v>#REF!</v>
      </c>
      <c r="CG24" s="12"/>
    </row>
    <row r="25" spans="2:85" x14ac:dyDescent="0.2">
      <c r="B25" s="13" t="s">
        <v>145</v>
      </c>
      <c r="C25" s="16">
        <v>16819335</v>
      </c>
      <c r="D25" s="17">
        <f>C25/$C$47</f>
        <v>5.0831064583010529E-3</v>
      </c>
      <c r="F25" s="13" t="s">
        <v>332</v>
      </c>
      <c r="G25" s="16">
        <v>24241699</v>
      </c>
      <c r="H25" s="17">
        <f t="shared" si="0"/>
        <v>7.4643079049144254E-3</v>
      </c>
      <c r="J25" s="13" t="s">
        <v>332</v>
      </c>
      <c r="K25" s="16">
        <v>24586192</v>
      </c>
      <c r="L25" s="17">
        <f t="shared" si="2"/>
        <v>7.8038669642038951E-3</v>
      </c>
      <c r="N25" s="13" t="s">
        <v>145</v>
      </c>
      <c r="O25" s="16">
        <v>23185551</v>
      </c>
      <c r="P25" s="17">
        <f t="shared" si="1"/>
        <v>7.432900197675567E-3</v>
      </c>
      <c r="R25" s="13" t="s">
        <v>188</v>
      </c>
      <c r="S25" s="16">
        <v>26380635</v>
      </c>
      <c r="T25" s="17">
        <f t="shared" si="3"/>
        <v>8.7012743289702557E-3</v>
      </c>
      <c r="V25" s="13" t="s">
        <v>137</v>
      </c>
      <c r="W25" s="16">
        <v>24733857</v>
      </c>
      <c r="X25" s="42">
        <f t="shared" si="4"/>
        <v>8.266457937541799E-3</v>
      </c>
      <c r="Z25" s="13" t="s">
        <v>145</v>
      </c>
      <c r="AA25" s="16">
        <v>23906034</v>
      </c>
      <c r="AB25" s="42">
        <f t="shared" si="5"/>
        <v>8.1904832146001728E-3</v>
      </c>
      <c r="AC25" s="12"/>
      <c r="AD25" s="13" t="s">
        <v>95</v>
      </c>
      <c r="AE25" s="16">
        <v>24925261</v>
      </c>
      <c r="AF25" s="42" t="e">
        <f>AE25/#REF!</f>
        <v>#REF!</v>
      </c>
      <c r="AG25" s="12"/>
      <c r="AH25" s="13" t="s">
        <v>137</v>
      </c>
      <c r="AI25" s="16">
        <v>25615887</v>
      </c>
      <c r="AJ25" s="42" t="e">
        <f>AI25/#REF!</f>
        <v>#REF!</v>
      </c>
      <c r="AK25" s="12"/>
      <c r="AL25" s="13" t="s">
        <v>145</v>
      </c>
      <c r="AM25" s="16">
        <v>26072124</v>
      </c>
      <c r="AN25" s="42" t="e">
        <f>AM25/#REF!</f>
        <v>#REF!</v>
      </c>
      <c r="AO25" s="12"/>
      <c r="AP25" s="13" t="s">
        <v>180</v>
      </c>
      <c r="AQ25" s="16">
        <v>21670962</v>
      </c>
      <c r="AR25" s="42" t="e">
        <f>AQ25/#REF!</f>
        <v>#REF!</v>
      </c>
      <c r="AS25" s="12"/>
      <c r="AT25" s="13" t="s">
        <v>95</v>
      </c>
      <c r="AU25" s="16">
        <v>27008957</v>
      </c>
      <c r="AV25" s="42" t="e">
        <f>AU25/#REF!</f>
        <v>#REF!</v>
      </c>
      <c r="AW25" s="12"/>
      <c r="AX25" s="13" t="s">
        <v>145</v>
      </c>
      <c r="AY25" s="16">
        <v>26035528</v>
      </c>
      <c r="AZ25" s="42" t="e">
        <f>AY25/#REF!</f>
        <v>#REF!</v>
      </c>
      <c r="BA25" s="12"/>
      <c r="BB25" s="13" t="s">
        <v>95</v>
      </c>
      <c r="BC25" s="16">
        <v>20092622</v>
      </c>
      <c r="BD25" s="42" t="e">
        <f>BC25/#REF!</f>
        <v>#REF!</v>
      </c>
      <c r="BE25" s="12"/>
      <c r="BF25" s="13" t="s">
        <v>44</v>
      </c>
      <c r="BG25" s="16">
        <v>16581</v>
      </c>
      <c r="BH25" s="42" t="e">
        <f>BG25/#REF!</f>
        <v>#REF!</v>
      </c>
      <c r="BI25" s="12"/>
      <c r="BJ25" s="13" t="s">
        <v>40</v>
      </c>
      <c r="BK25" s="16">
        <v>15555</v>
      </c>
      <c r="BL25" s="42" t="e">
        <f>BK25/#REF!</f>
        <v>#REF!</v>
      </c>
      <c r="BM25" s="12"/>
      <c r="BN25" s="13" t="s">
        <v>11</v>
      </c>
      <c r="BO25" s="16">
        <v>17775</v>
      </c>
      <c r="BP25" s="42" t="e">
        <f>BO25/#REF!</f>
        <v>#REF!</v>
      </c>
      <c r="BQ25" s="12"/>
      <c r="BR25" s="13" t="s">
        <v>40</v>
      </c>
      <c r="BS25" s="16">
        <v>17206</v>
      </c>
      <c r="BT25" s="42" t="e">
        <f>BS25/#REF!</f>
        <v>#REF!</v>
      </c>
      <c r="BU25" s="12"/>
      <c r="BV25" s="13" t="s">
        <v>40</v>
      </c>
      <c r="BW25" s="16">
        <v>16904</v>
      </c>
      <c r="BX25" s="42" t="e">
        <f>BW25/#REF!</f>
        <v>#REF!</v>
      </c>
      <c r="BY25" s="12"/>
      <c r="BZ25" s="13" t="s">
        <v>40</v>
      </c>
      <c r="CA25" s="16">
        <v>16035</v>
      </c>
      <c r="CB25" s="42" t="e">
        <f>CA25/#REF!</f>
        <v>#REF!</v>
      </c>
      <c r="CC25" s="12"/>
      <c r="CD25" s="13" t="s">
        <v>44</v>
      </c>
      <c r="CE25" s="16">
        <v>20045</v>
      </c>
      <c r="CF25" s="42" t="e">
        <f>CE25/#REF!</f>
        <v>#REF!</v>
      </c>
      <c r="CG25" s="12"/>
    </row>
    <row r="26" spans="2:85" x14ac:dyDescent="0.2">
      <c r="B26" s="13" t="s">
        <v>321</v>
      </c>
      <c r="C26" s="16">
        <v>15687221</v>
      </c>
      <c r="D26" s="17">
        <f>C26/$C$47</f>
        <v>4.7409611841309953E-3</v>
      </c>
      <c r="F26" s="13" t="s">
        <v>352</v>
      </c>
      <c r="G26" s="16">
        <v>22971986</v>
      </c>
      <c r="H26" s="17">
        <f t="shared" si="0"/>
        <v>7.0733481465710601E-3</v>
      </c>
      <c r="J26" s="13" t="s">
        <v>351</v>
      </c>
      <c r="K26" s="16">
        <v>21217940</v>
      </c>
      <c r="L26" s="17">
        <f t="shared" si="2"/>
        <v>6.7347550614776132E-3</v>
      </c>
      <c r="N26" s="13" t="s">
        <v>332</v>
      </c>
      <c r="O26" s="16">
        <v>22866902</v>
      </c>
      <c r="P26" s="17">
        <f t="shared" si="1"/>
        <v>7.3307466532077595E-3</v>
      </c>
      <c r="R26" s="13" t="s">
        <v>332</v>
      </c>
      <c r="S26" s="16">
        <v>22040583</v>
      </c>
      <c r="T26" s="17">
        <f t="shared" si="3"/>
        <v>7.2697703847325219E-3</v>
      </c>
      <c r="V26" s="13" t="s">
        <v>180</v>
      </c>
      <c r="W26" s="16">
        <v>21351258</v>
      </c>
      <c r="X26" s="42">
        <f t="shared" si="4"/>
        <v>7.1359382473426139E-3</v>
      </c>
      <c r="Z26" s="13" t="s">
        <v>95</v>
      </c>
      <c r="AA26" s="16">
        <v>23492914</v>
      </c>
      <c r="AB26" s="42">
        <f t="shared" si="5"/>
        <v>8.0489435336302713E-3</v>
      </c>
      <c r="AC26" s="12"/>
      <c r="AD26" s="13" t="s">
        <v>180</v>
      </c>
      <c r="AE26" s="16">
        <v>22540764</v>
      </c>
      <c r="AF26" s="42" t="e">
        <f>AE26/#REF!</f>
        <v>#REF!</v>
      </c>
      <c r="AG26" s="12"/>
      <c r="AH26" s="13" t="s">
        <v>180</v>
      </c>
      <c r="AI26" s="16">
        <v>22141363</v>
      </c>
      <c r="AJ26" s="42" t="e">
        <f>AI26/#REF!</f>
        <v>#REF!</v>
      </c>
      <c r="AK26" s="12"/>
      <c r="AL26" s="13" t="s">
        <v>100</v>
      </c>
      <c r="AM26" s="16">
        <v>25204604</v>
      </c>
      <c r="AN26" s="42" t="e">
        <f>AM26/#REF!</f>
        <v>#REF!</v>
      </c>
      <c r="AO26" s="12"/>
      <c r="AP26" s="13" t="s">
        <v>145</v>
      </c>
      <c r="AQ26" s="16">
        <v>21574147</v>
      </c>
      <c r="AR26" s="42" t="e">
        <f>AQ26/#REF!</f>
        <v>#REF!</v>
      </c>
      <c r="AS26" s="12"/>
      <c r="AT26" s="13" t="s">
        <v>135</v>
      </c>
      <c r="AU26" s="16">
        <v>24505826</v>
      </c>
      <c r="AV26" s="42" t="e">
        <f>AU26/#REF!</f>
        <v>#REF!</v>
      </c>
      <c r="AW26" s="12"/>
      <c r="AX26" s="13" t="s">
        <v>95</v>
      </c>
      <c r="AY26" s="16">
        <v>21416271</v>
      </c>
      <c r="AZ26" s="42" t="e">
        <f>AY26/#REF!</f>
        <v>#REF!</v>
      </c>
      <c r="BA26" s="12"/>
      <c r="BB26" s="13" t="s">
        <v>96</v>
      </c>
      <c r="BC26" s="16">
        <v>15589964</v>
      </c>
      <c r="BD26" s="42" t="e">
        <f>BC26/#REF!</f>
        <v>#REF!</v>
      </c>
      <c r="BE26" s="12"/>
      <c r="BF26" s="13" t="s">
        <v>0</v>
      </c>
      <c r="BG26" s="16">
        <v>14675</v>
      </c>
      <c r="BH26" s="42" t="e">
        <f>BG26/#REF!</f>
        <v>#REF!</v>
      </c>
      <c r="BI26" s="12"/>
      <c r="BJ26" s="13" t="s">
        <v>0</v>
      </c>
      <c r="BK26" s="16">
        <v>14823</v>
      </c>
      <c r="BL26" s="42" t="e">
        <f>BK26/#REF!</f>
        <v>#REF!</v>
      </c>
      <c r="BM26" s="12"/>
      <c r="BN26" s="13" t="s">
        <v>0</v>
      </c>
      <c r="BO26" s="16">
        <v>14770</v>
      </c>
      <c r="BP26" s="42" t="e">
        <f>BO26/#REF!</f>
        <v>#REF!</v>
      </c>
      <c r="BQ26" s="12"/>
      <c r="BR26" s="13" t="s">
        <v>0</v>
      </c>
      <c r="BS26" s="16">
        <v>14434</v>
      </c>
      <c r="BT26" s="42" t="e">
        <f>BS26/#REF!</f>
        <v>#REF!</v>
      </c>
      <c r="BU26" s="12"/>
      <c r="BV26" s="13" t="s">
        <v>43</v>
      </c>
      <c r="BW26" s="16">
        <v>16578</v>
      </c>
      <c r="BX26" s="42" t="e">
        <f>BW26/#REF!</f>
        <v>#REF!</v>
      </c>
      <c r="BY26" s="12"/>
      <c r="BZ26" s="13" t="s">
        <v>43</v>
      </c>
      <c r="CA26" s="16">
        <v>15741</v>
      </c>
      <c r="CB26" s="42" t="e">
        <f>CA26/#REF!</f>
        <v>#REF!</v>
      </c>
      <c r="CC26" s="12"/>
      <c r="CD26" s="13" t="s">
        <v>43</v>
      </c>
      <c r="CE26" s="16">
        <v>17447</v>
      </c>
      <c r="CF26" s="42" t="e">
        <f>CE26/#REF!</f>
        <v>#REF!</v>
      </c>
      <c r="CG26" s="12"/>
    </row>
    <row r="27" spans="2:85" x14ac:dyDescent="0.2">
      <c r="B27" s="13" t="s">
        <v>98</v>
      </c>
      <c r="C27" s="16">
        <v>11400648</v>
      </c>
      <c r="D27" s="17">
        <f>C27/$C$47</f>
        <v>3.4454814936272439E-3</v>
      </c>
      <c r="F27" s="13" t="s">
        <v>366</v>
      </c>
      <c r="G27" s="16">
        <v>21220477</v>
      </c>
      <c r="H27" s="17">
        <f t="shared" si="0"/>
        <v>6.5340376603617908E-3</v>
      </c>
      <c r="J27" s="13" t="s">
        <v>352</v>
      </c>
      <c r="K27" s="16">
        <v>20936766</v>
      </c>
      <c r="L27" s="17">
        <f t="shared" si="2"/>
        <v>6.6455080365705813E-3</v>
      </c>
      <c r="N27" s="13" t="s">
        <v>95</v>
      </c>
      <c r="O27" s="16">
        <v>11377544</v>
      </c>
      <c r="P27" s="17">
        <f t="shared" si="1"/>
        <v>3.6474504766637835E-3</v>
      </c>
      <c r="R27" s="13" t="s">
        <v>95</v>
      </c>
      <c r="S27" s="16">
        <v>11911175</v>
      </c>
      <c r="T27" s="17">
        <f t="shared" si="3"/>
        <v>3.9287303453981416E-3</v>
      </c>
      <c r="V27" s="13" t="s">
        <v>95</v>
      </c>
      <c r="W27" s="16">
        <v>14946257</v>
      </c>
      <c r="X27" s="42">
        <f t="shared" si="4"/>
        <v>4.9952825721515928E-3</v>
      </c>
      <c r="Z27" s="13" t="s">
        <v>180</v>
      </c>
      <c r="AA27" s="16">
        <v>22268500</v>
      </c>
      <c r="AB27" s="42">
        <f t="shared" si="5"/>
        <v>7.6294451628540283E-3</v>
      </c>
      <c r="AC27" s="12"/>
      <c r="AD27" s="13" t="s">
        <v>145</v>
      </c>
      <c r="AE27" s="16">
        <v>21876627</v>
      </c>
      <c r="AF27" s="42" t="e">
        <f>AE27/#REF!</f>
        <v>#REF!</v>
      </c>
      <c r="AG27" s="12"/>
      <c r="AH27" s="13" t="s">
        <v>145</v>
      </c>
      <c r="AI27" s="16">
        <v>21728307</v>
      </c>
      <c r="AJ27" s="42" t="e">
        <f>AI27/#REF!</f>
        <v>#REF!</v>
      </c>
      <c r="AK27" s="12"/>
      <c r="AL27" s="13" t="s">
        <v>180</v>
      </c>
      <c r="AM27" s="16">
        <v>22126061</v>
      </c>
      <c r="AN27" s="42" t="e">
        <f>AM27/#REF!</f>
        <v>#REF!</v>
      </c>
      <c r="AO27" s="12"/>
      <c r="AP27" s="13" t="s">
        <v>100</v>
      </c>
      <c r="AQ27" s="16">
        <v>14297965</v>
      </c>
      <c r="AR27" s="42" t="e">
        <f>AQ27/#REF!</f>
        <v>#REF!</v>
      </c>
      <c r="AS27" s="12"/>
      <c r="AT27" s="13" t="s">
        <v>180</v>
      </c>
      <c r="AU27" s="16">
        <v>23454571</v>
      </c>
      <c r="AV27" s="42" t="e">
        <f>AU27/#REF!</f>
        <v>#REF!</v>
      </c>
      <c r="AW27" s="12"/>
      <c r="AX27" s="13" t="s">
        <v>96</v>
      </c>
      <c r="AY27" s="16">
        <v>16017906</v>
      </c>
      <c r="AZ27" s="42" t="e">
        <f>AY27/#REF!</f>
        <v>#REF!</v>
      </c>
      <c r="BA27" s="12"/>
      <c r="BB27" s="13" t="s">
        <v>97</v>
      </c>
      <c r="BC27" s="16">
        <v>14852791</v>
      </c>
      <c r="BD27" s="42" t="e">
        <f>BC27/#REF!</f>
        <v>#REF!</v>
      </c>
      <c r="BE27" s="12"/>
      <c r="BF27" s="13" t="s">
        <v>14</v>
      </c>
      <c r="BG27" s="16">
        <v>11079</v>
      </c>
      <c r="BH27" s="42" t="e">
        <f>BG27/#REF!</f>
        <v>#REF!</v>
      </c>
      <c r="BI27" s="12"/>
      <c r="BJ27" s="13" t="s">
        <v>14</v>
      </c>
      <c r="BK27" s="16">
        <v>10906</v>
      </c>
      <c r="BL27" s="42" t="e">
        <f>BK27/#REF!</f>
        <v>#REF!</v>
      </c>
      <c r="BM27" s="12"/>
      <c r="BN27" s="13" t="s">
        <v>14</v>
      </c>
      <c r="BO27" s="16">
        <v>10658</v>
      </c>
      <c r="BP27" s="42" t="e">
        <f>BO27/#REF!</f>
        <v>#REF!</v>
      </c>
      <c r="BQ27" s="12"/>
      <c r="BR27" s="13" t="s">
        <v>14</v>
      </c>
      <c r="BS27" s="16">
        <v>10685</v>
      </c>
      <c r="BT27" s="42" t="e">
        <f>BS27/#REF!</f>
        <v>#REF!</v>
      </c>
      <c r="BU27" s="12"/>
      <c r="BV27" s="13" t="s">
        <v>0</v>
      </c>
      <c r="BW27" s="16">
        <v>14778</v>
      </c>
      <c r="BX27" s="42" t="e">
        <f>BW27/#REF!</f>
        <v>#REF!</v>
      </c>
      <c r="BY27" s="12"/>
      <c r="BZ27" s="13" t="s">
        <v>0</v>
      </c>
      <c r="CA27" s="16">
        <v>15268</v>
      </c>
      <c r="CB27" s="42" t="e">
        <f>CA27/#REF!</f>
        <v>#REF!</v>
      </c>
      <c r="CC27" s="12"/>
      <c r="CD27" s="13" t="s">
        <v>0</v>
      </c>
      <c r="CE27" s="16">
        <v>15159</v>
      </c>
      <c r="CF27" s="42" t="e">
        <f>CE27/#REF!</f>
        <v>#REF!</v>
      </c>
      <c r="CG27" s="12"/>
    </row>
    <row r="28" spans="2:85" x14ac:dyDescent="0.2">
      <c r="B28" s="13" t="s">
        <v>95</v>
      </c>
      <c r="C28" s="16">
        <v>10669696</v>
      </c>
      <c r="D28" s="17">
        <f>C28/$C$47</f>
        <v>3.2245746128315364E-3</v>
      </c>
      <c r="F28" s="13" t="s">
        <v>321</v>
      </c>
      <c r="G28" s="16">
        <v>13965820</v>
      </c>
      <c r="H28" s="17">
        <f t="shared" si="0"/>
        <v>4.3002423478903842E-3</v>
      </c>
      <c r="J28" s="13" t="s">
        <v>321</v>
      </c>
      <c r="K28" s="16">
        <v>13096658</v>
      </c>
      <c r="L28" s="17">
        <f t="shared" si="2"/>
        <v>4.1569909121215946E-3</v>
      </c>
      <c r="N28" s="13" t="s">
        <v>98</v>
      </c>
      <c r="O28" s="16">
        <v>10989387</v>
      </c>
      <c r="P28" s="17">
        <f t="shared" si="1"/>
        <v>3.5230138289417106E-3</v>
      </c>
      <c r="R28" s="13" t="s">
        <v>98</v>
      </c>
      <c r="S28" s="16">
        <v>11063422</v>
      </c>
      <c r="T28" s="17">
        <f t="shared" si="3"/>
        <v>3.6491111695819592E-3</v>
      </c>
      <c r="V28" s="13" t="s">
        <v>98</v>
      </c>
      <c r="W28" s="16">
        <v>11274099</v>
      </c>
      <c r="X28" s="42">
        <f t="shared" si="4"/>
        <v>3.7679875470769506E-3</v>
      </c>
      <c r="Z28" s="13" t="s">
        <v>98</v>
      </c>
      <c r="AA28" s="16">
        <v>11339085</v>
      </c>
      <c r="AB28" s="42">
        <f t="shared" si="5"/>
        <v>3.8849014169989298E-3</v>
      </c>
      <c r="AC28" s="12"/>
      <c r="AD28" s="13" t="s">
        <v>98</v>
      </c>
      <c r="AE28" s="16">
        <v>11351282</v>
      </c>
      <c r="AF28" s="42" t="e">
        <f>AE28/#REF!</f>
        <v>#REF!</v>
      </c>
      <c r="AG28" s="12"/>
      <c r="AH28" s="13" t="s">
        <v>98</v>
      </c>
      <c r="AI28" s="16">
        <v>11267458</v>
      </c>
      <c r="AJ28" s="42" t="e">
        <f>AI28/#REF!</f>
        <v>#REF!</v>
      </c>
      <c r="AK28" s="12"/>
      <c r="AL28" s="13" t="s">
        <v>183</v>
      </c>
      <c r="AM28" s="16">
        <v>13816824</v>
      </c>
      <c r="AN28" s="42" t="e">
        <f>AM28/#REF!</f>
        <v>#REF!</v>
      </c>
      <c r="AO28" s="12"/>
      <c r="AP28" s="13" t="s">
        <v>166</v>
      </c>
      <c r="AQ28" s="16">
        <v>12723546</v>
      </c>
      <c r="AR28" s="42" t="e">
        <f>AQ28/#REF!</f>
        <v>#REF!</v>
      </c>
      <c r="AS28" s="12"/>
      <c r="AT28" s="13" t="s">
        <v>147</v>
      </c>
      <c r="AU28" s="16">
        <v>14883409</v>
      </c>
      <c r="AV28" s="42" t="e">
        <f>AU28/#REF!</f>
        <v>#REF!</v>
      </c>
      <c r="AW28" s="12"/>
      <c r="AX28" s="13" t="s">
        <v>147</v>
      </c>
      <c r="AY28" s="16">
        <v>14569566</v>
      </c>
      <c r="AZ28" s="42" t="e">
        <f>AY28/#REF!</f>
        <v>#REF!</v>
      </c>
      <c r="BA28" s="12"/>
      <c r="BB28" s="13" t="s">
        <v>98</v>
      </c>
      <c r="BC28" s="16">
        <v>11057036</v>
      </c>
      <c r="BD28" s="42" t="e">
        <f>BC28/#REF!</f>
        <v>#REF!</v>
      </c>
      <c r="BE28" s="12"/>
      <c r="BF28" s="13" t="s">
        <v>17</v>
      </c>
      <c r="BG28" s="16">
        <v>9130</v>
      </c>
      <c r="BH28" s="42" t="e">
        <f>BG28/#REF!</f>
        <v>#REF!</v>
      </c>
      <c r="BI28" s="12"/>
      <c r="BJ28" s="13" t="s">
        <v>17</v>
      </c>
      <c r="BK28" s="16">
        <v>8750</v>
      </c>
      <c r="BL28" s="42" t="e">
        <f>BK28/#REF!</f>
        <v>#REF!</v>
      </c>
      <c r="BM28" s="12"/>
      <c r="BN28" s="13" t="s">
        <v>2</v>
      </c>
      <c r="BO28" s="16">
        <v>9865</v>
      </c>
      <c r="BP28" s="42" t="e">
        <f>BO28/#REF!</f>
        <v>#REF!</v>
      </c>
      <c r="BQ28" s="12"/>
      <c r="BR28" s="13" t="s">
        <v>21</v>
      </c>
      <c r="BS28" s="16">
        <v>10375</v>
      </c>
      <c r="BT28" s="42" t="e">
        <f>BS28/#REF!</f>
        <v>#REF!</v>
      </c>
      <c r="BU28" s="12"/>
      <c r="BV28" s="13" t="s">
        <v>44</v>
      </c>
      <c r="BW28" s="16">
        <v>13797</v>
      </c>
      <c r="BX28" s="42" t="e">
        <f>BW28/#REF!</f>
        <v>#REF!</v>
      </c>
      <c r="BY28" s="12"/>
      <c r="BZ28" s="13" t="s">
        <v>21</v>
      </c>
      <c r="CA28" s="16">
        <v>11954</v>
      </c>
      <c r="CB28" s="42" t="e">
        <f>CA28/#REF!</f>
        <v>#REF!</v>
      </c>
      <c r="CC28" s="12"/>
      <c r="CD28" s="13" t="s">
        <v>40</v>
      </c>
      <c r="CE28" s="16">
        <v>14185</v>
      </c>
      <c r="CF28" s="42" t="e">
        <f>CE28/#REF!</f>
        <v>#REF!</v>
      </c>
      <c r="CG28" s="12"/>
    </row>
    <row r="29" spans="2:85" x14ac:dyDescent="0.2">
      <c r="B29" s="13" t="s">
        <v>312</v>
      </c>
      <c r="C29" s="16">
        <v>9675253</v>
      </c>
      <c r="D29" s="17">
        <f>C29/$C$47</f>
        <v>2.9240359984503929E-3</v>
      </c>
      <c r="F29" s="13" t="s">
        <v>98</v>
      </c>
      <c r="G29" s="16">
        <v>11363074</v>
      </c>
      <c r="H29" s="17">
        <f t="shared" si="0"/>
        <v>3.4988258488948148E-3</v>
      </c>
      <c r="J29" s="13" t="s">
        <v>95</v>
      </c>
      <c r="K29" s="16">
        <v>10645521</v>
      </c>
      <c r="L29" s="17">
        <f t="shared" si="2"/>
        <v>3.3789791297749085E-3</v>
      </c>
      <c r="N29" s="13" t="s">
        <v>321</v>
      </c>
      <c r="O29" s="16">
        <v>10556336</v>
      </c>
      <c r="P29" s="17">
        <f t="shared" si="1"/>
        <v>3.3841849150416871E-3</v>
      </c>
      <c r="R29" s="13" t="s">
        <v>169</v>
      </c>
      <c r="S29" s="16">
        <v>7313303</v>
      </c>
      <c r="T29" s="17">
        <f t="shared" si="3"/>
        <v>2.4121881696130953E-3</v>
      </c>
      <c r="V29" s="13" t="s">
        <v>321</v>
      </c>
      <c r="W29" s="16">
        <v>8559903</v>
      </c>
      <c r="X29" s="42">
        <f t="shared" si="4"/>
        <v>2.8608590281304636E-3</v>
      </c>
      <c r="Z29" s="13" t="s">
        <v>169</v>
      </c>
      <c r="AA29" s="16">
        <v>6595301</v>
      </c>
      <c r="AB29" s="42">
        <f t="shared" si="5"/>
        <v>2.2596262573597835E-3</v>
      </c>
      <c r="AC29" s="12"/>
      <c r="AD29" s="13" t="s">
        <v>166</v>
      </c>
      <c r="AE29" s="16">
        <v>8464790</v>
      </c>
      <c r="AF29" s="42" t="e">
        <f>AE29/#REF!</f>
        <v>#REF!</v>
      </c>
      <c r="AG29" s="12"/>
      <c r="AH29" s="13" t="s">
        <v>189</v>
      </c>
      <c r="AI29" s="16">
        <v>9404877</v>
      </c>
      <c r="AJ29" s="42" t="e">
        <f>AI29/#REF!</f>
        <v>#REF!</v>
      </c>
      <c r="AK29" s="12"/>
      <c r="AL29" s="13" t="s">
        <v>98</v>
      </c>
      <c r="AM29" s="16">
        <v>11177773</v>
      </c>
      <c r="AN29" s="42" t="e">
        <f>AM29/#REF!</f>
        <v>#REF!</v>
      </c>
      <c r="AO29" s="12"/>
      <c r="AP29" s="13" t="s">
        <v>98</v>
      </c>
      <c r="AQ29" s="16">
        <v>11049169</v>
      </c>
      <c r="AR29" s="42" t="e">
        <f>AQ29/#REF!</f>
        <v>#REF!</v>
      </c>
      <c r="AS29" s="12"/>
      <c r="AT29" s="13" t="s">
        <v>96</v>
      </c>
      <c r="AU29" s="16">
        <v>14383848</v>
      </c>
      <c r="AV29" s="42" t="e">
        <f>AU29/#REF!</f>
        <v>#REF!</v>
      </c>
      <c r="AW29" s="12"/>
      <c r="AX29" s="13" t="s">
        <v>98</v>
      </c>
      <c r="AY29" s="16">
        <v>10958910</v>
      </c>
      <c r="AZ29" s="42" t="e">
        <f>AY29/#REF!</f>
        <v>#REF!</v>
      </c>
      <c r="BA29" s="12"/>
      <c r="BB29" s="13" t="s">
        <v>99</v>
      </c>
      <c r="BC29" s="16">
        <v>9861325</v>
      </c>
      <c r="BD29" s="42" t="e">
        <f>BC29/#REF!</f>
        <v>#REF!</v>
      </c>
      <c r="BE29" s="12"/>
      <c r="BF29" s="13" t="s">
        <v>13</v>
      </c>
      <c r="BG29" s="16">
        <v>5934</v>
      </c>
      <c r="BH29" s="42" t="e">
        <f>BG29/#REF!</f>
        <v>#REF!</v>
      </c>
      <c r="BI29" s="12"/>
      <c r="BJ29" s="13" t="s">
        <v>44</v>
      </c>
      <c r="BK29" s="16">
        <v>6319</v>
      </c>
      <c r="BL29" s="42" t="e">
        <f>BK29/#REF!</f>
        <v>#REF!</v>
      </c>
      <c r="BM29" s="12"/>
      <c r="BN29" s="13" t="s">
        <v>21</v>
      </c>
      <c r="BO29" s="16">
        <v>8722</v>
      </c>
      <c r="BP29" s="42" t="e">
        <f>BO29/#REF!</f>
        <v>#REF!</v>
      </c>
      <c r="BQ29" s="12"/>
      <c r="BR29" s="13" t="s">
        <v>2</v>
      </c>
      <c r="BS29" s="16">
        <v>9121</v>
      </c>
      <c r="BT29" s="42" t="e">
        <f>BS29/#REF!</f>
        <v>#REF!</v>
      </c>
      <c r="BU29" s="12"/>
      <c r="BV29" s="13" t="s">
        <v>21</v>
      </c>
      <c r="BW29" s="16">
        <v>12134</v>
      </c>
      <c r="BX29" s="42" t="e">
        <f>BW29/#REF!</f>
        <v>#REF!</v>
      </c>
      <c r="BY29" s="12"/>
      <c r="BZ29" s="13" t="s">
        <v>17</v>
      </c>
      <c r="CA29" s="16">
        <v>10446</v>
      </c>
      <c r="CB29" s="42" t="e">
        <f>CA29/#REF!</f>
        <v>#REF!</v>
      </c>
      <c r="CC29" s="12"/>
      <c r="CD29" s="13" t="s">
        <v>5</v>
      </c>
      <c r="CE29" s="16">
        <v>13323</v>
      </c>
      <c r="CF29" s="42" t="e">
        <f>CE29/#REF!</f>
        <v>#REF!</v>
      </c>
      <c r="CG29" s="12"/>
    </row>
    <row r="30" spans="2:85" x14ac:dyDescent="0.2">
      <c r="B30" s="13" t="s">
        <v>169</v>
      </c>
      <c r="C30" s="16">
        <v>7908649</v>
      </c>
      <c r="D30" s="17">
        <f>C30/$C$47</f>
        <v>2.390136400061962E-3</v>
      </c>
      <c r="F30" s="13" t="s">
        <v>95</v>
      </c>
      <c r="G30" s="16">
        <v>10132247</v>
      </c>
      <c r="H30" s="17">
        <f t="shared" si="0"/>
        <v>3.1198395531866589E-3</v>
      </c>
      <c r="J30" s="13" t="s">
        <v>98</v>
      </c>
      <c r="K30" s="16">
        <v>10091287</v>
      </c>
      <c r="L30" s="17">
        <f t="shared" si="2"/>
        <v>3.2030605327413139E-3</v>
      </c>
      <c r="N30" s="13" t="s">
        <v>169</v>
      </c>
      <c r="O30" s="16">
        <v>7759786</v>
      </c>
      <c r="P30" s="17">
        <f t="shared" si="1"/>
        <v>2.4876577180900335E-3</v>
      </c>
      <c r="R30" s="13" t="s">
        <v>189</v>
      </c>
      <c r="S30" s="16">
        <v>5925608</v>
      </c>
      <c r="T30" s="17">
        <f t="shared" si="3"/>
        <v>1.9544768643340385E-3</v>
      </c>
      <c r="V30" s="13" t="s">
        <v>189</v>
      </c>
      <c r="W30" s="16">
        <v>6947454</v>
      </c>
      <c r="X30" s="42">
        <f t="shared" si="4"/>
        <v>2.3219523046489081E-3</v>
      </c>
      <c r="Z30" s="13" t="s">
        <v>189</v>
      </c>
      <c r="AA30" s="16">
        <v>6138189</v>
      </c>
      <c r="AB30" s="42">
        <f t="shared" si="5"/>
        <v>2.1030144093555385E-3</v>
      </c>
      <c r="AC30" s="12"/>
      <c r="AD30" s="13" t="s">
        <v>189</v>
      </c>
      <c r="AE30" s="16">
        <v>8309451</v>
      </c>
      <c r="AF30" s="42" t="e">
        <f>AE30/#REF!</f>
        <v>#REF!</v>
      </c>
      <c r="AG30" s="12"/>
      <c r="AH30" s="13" t="s">
        <v>166</v>
      </c>
      <c r="AI30" s="16">
        <v>7825186</v>
      </c>
      <c r="AJ30" s="42" t="e">
        <f>AI30/#REF!</f>
        <v>#REF!</v>
      </c>
      <c r="AK30" s="12"/>
      <c r="AL30" s="13" t="s">
        <v>166</v>
      </c>
      <c r="AM30" s="16">
        <v>10945548</v>
      </c>
      <c r="AN30" s="42" t="e">
        <f>AM30/#REF!</f>
        <v>#REF!</v>
      </c>
      <c r="AO30" s="12"/>
      <c r="AP30" s="13" t="s">
        <v>147</v>
      </c>
      <c r="AQ30" s="16">
        <v>10734753</v>
      </c>
      <c r="AR30" s="42" t="e">
        <f>AQ30/#REF!</f>
        <v>#REF!</v>
      </c>
      <c r="AS30" s="12"/>
      <c r="AT30" s="13" t="s">
        <v>100</v>
      </c>
      <c r="AU30" s="16">
        <v>11361128</v>
      </c>
      <c r="AV30" s="42" t="e">
        <f>AU30/#REF!</f>
        <v>#REF!</v>
      </c>
      <c r="AW30" s="12"/>
      <c r="AX30" s="13" t="s">
        <v>155</v>
      </c>
      <c r="AY30" s="16">
        <v>10576295</v>
      </c>
      <c r="AZ30" s="42" t="e">
        <f>AY30/#REF!</f>
        <v>#REF!</v>
      </c>
      <c r="BA30" s="12"/>
      <c r="BB30" s="13" t="s">
        <v>100</v>
      </c>
      <c r="BC30" s="16">
        <v>7536005</v>
      </c>
      <c r="BD30" s="42" t="e">
        <f>BC30/#REF!</f>
        <v>#REF!</v>
      </c>
      <c r="BE30" s="12"/>
      <c r="BF30" s="13" t="s">
        <v>39</v>
      </c>
      <c r="BG30" s="16">
        <v>5714</v>
      </c>
      <c r="BH30" s="42" t="e">
        <f>BG30/#REF!</f>
        <v>#REF!</v>
      </c>
      <c r="BI30" s="12"/>
      <c r="BJ30" s="13" t="s">
        <v>13</v>
      </c>
      <c r="BK30" s="16">
        <v>5968</v>
      </c>
      <c r="BL30" s="42" t="e">
        <f>BK30/#REF!</f>
        <v>#REF!</v>
      </c>
      <c r="BM30" s="12"/>
      <c r="BN30" s="13" t="s">
        <v>17</v>
      </c>
      <c r="BO30" s="16">
        <v>8621</v>
      </c>
      <c r="BP30" s="42" t="e">
        <f>BO30/#REF!</f>
        <v>#REF!</v>
      </c>
      <c r="BQ30" s="12"/>
      <c r="BR30" s="13" t="s">
        <v>11</v>
      </c>
      <c r="BS30" s="16">
        <v>9054</v>
      </c>
      <c r="BT30" s="42" t="e">
        <f>BS30/#REF!</f>
        <v>#REF!</v>
      </c>
      <c r="BU30" s="12"/>
      <c r="BV30" s="13" t="s">
        <v>14</v>
      </c>
      <c r="BW30" s="16">
        <v>9803</v>
      </c>
      <c r="BX30" s="42" t="e">
        <f>BW30/#REF!</f>
        <v>#REF!</v>
      </c>
      <c r="BY30" s="12"/>
      <c r="BZ30" s="13" t="s">
        <v>3</v>
      </c>
      <c r="CA30" s="16">
        <v>10265</v>
      </c>
      <c r="CB30" s="42" t="e">
        <f>CA30/#REF!</f>
        <v>#REF!</v>
      </c>
      <c r="CC30" s="12"/>
      <c r="CD30" s="13" t="s">
        <v>3</v>
      </c>
      <c r="CE30" s="16">
        <v>10843</v>
      </c>
      <c r="CF30" s="42" t="e">
        <f>CE30/#REF!</f>
        <v>#REF!</v>
      </c>
      <c r="CG30" s="12"/>
    </row>
    <row r="31" spans="2:85" x14ac:dyDescent="0.2">
      <c r="B31" s="13" t="s">
        <v>341</v>
      </c>
      <c r="C31" s="16">
        <v>4964864</v>
      </c>
      <c r="D31" s="17">
        <f>C31/$C$47</f>
        <v>1.5004714670934611E-3</v>
      </c>
      <c r="F31" s="13" t="s">
        <v>169</v>
      </c>
      <c r="G31" s="16">
        <v>7703269</v>
      </c>
      <c r="H31" s="17">
        <f t="shared" si="0"/>
        <v>2.371928291428016E-3</v>
      </c>
      <c r="J31" s="13" t="s">
        <v>169</v>
      </c>
      <c r="K31" s="16">
        <v>7802874</v>
      </c>
      <c r="L31" s="17">
        <f t="shared" si="2"/>
        <v>2.4766987353895841E-3</v>
      </c>
      <c r="N31" s="13" t="s">
        <v>341</v>
      </c>
      <c r="O31" s="16">
        <v>6043913</v>
      </c>
      <c r="P31" s="17">
        <f t="shared" si="1"/>
        <v>1.9375775081831755E-3</v>
      </c>
      <c r="R31" s="13" t="s">
        <v>190</v>
      </c>
      <c r="S31" s="16">
        <v>4379731</v>
      </c>
      <c r="T31" s="17">
        <f t="shared" si="3"/>
        <v>1.44459149365037E-3</v>
      </c>
      <c r="V31" s="13" t="s">
        <v>169</v>
      </c>
      <c r="W31" s="16">
        <v>6627594</v>
      </c>
      <c r="X31" s="42">
        <f t="shared" si="4"/>
        <v>2.2150498819534861E-3</v>
      </c>
      <c r="Z31" s="13" t="s">
        <v>190</v>
      </c>
      <c r="AA31" s="16">
        <v>4922369</v>
      </c>
      <c r="AB31" s="42">
        <f t="shared" si="5"/>
        <v>1.6864604421866142E-3</v>
      </c>
      <c r="AC31" s="12"/>
      <c r="AD31" s="13" t="s">
        <v>169</v>
      </c>
      <c r="AE31" s="16">
        <v>6323554</v>
      </c>
      <c r="AF31" s="42" t="e">
        <f>AE31/#REF!</f>
        <v>#REF!</v>
      </c>
      <c r="AG31" s="12"/>
      <c r="AH31" s="13" t="s">
        <v>169</v>
      </c>
      <c r="AI31" s="16">
        <v>6130363</v>
      </c>
      <c r="AJ31" s="42" t="e">
        <f>AI31/#REF!</f>
        <v>#REF!</v>
      </c>
      <c r="AK31" s="12"/>
      <c r="AL31" s="13" t="s">
        <v>187</v>
      </c>
      <c r="AM31" s="16">
        <v>9928574</v>
      </c>
      <c r="AN31" s="42" t="e">
        <f>AM31/#REF!</f>
        <v>#REF!</v>
      </c>
      <c r="AO31" s="12"/>
      <c r="AP31" s="13" t="s">
        <v>155</v>
      </c>
      <c r="AQ31" s="16">
        <v>9202844</v>
      </c>
      <c r="AR31" s="42" t="e">
        <f>AQ31/#REF!</f>
        <v>#REF!</v>
      </c>
      <c r="AS31" s="12"/>
      <c r="AT31" s="13" t="s">
        <v>155</v>
      </c>
      <c r="AU31" s="16">
        <v>11208133</v>
      </c>
      <c r="AV31" s="42" t="e">
        <f>AU31/#REF!</f>
        <v>#REF!</v>
      </c>
      <c r="AW31" s="12"/>
      <c r="AX31" s="13" t="s">
        <v>100</v>
      </c>
      <c r="AY31" s="16">
        <v>9808063</v>
      </c>
      <c r="AZ31" s="42" t="e">
        <f>AY31/#REF!</f>
        <v>#REF!</v>
      </c>
      <c r="BA31" s="12"/>
      <c r="BB31" s="13" t="s">
        <v>101</v>
      </c>
      <c r="BC31" s="16">
        <v>6191618</v>
      </c>
      <c r="BD31" s="42" t="e">
        <f>BC31/#REF!</f>
        <v>#REF!</v>
      </c>
      <c r="BE31" s="12"/>
      <c r="BF31" s="13" t="s">
        <v>30</v>
      </c>
      <c r="BG31" s="16">
        <v>5093</v>
      </c>
      <c r="BH31" s="42" t="e">
        <f>BG31/#REF!</f>
        <v>#REF!</v>
      </c>
      <c r="BI31" s="12"/>
      <c r="BJ31" s="13" t="s">
        <v>30</v>
      </c>
      <c r="BK31" s="16">
        <v>5755</v>
      </c>
      <c r="BL31" s="42" t="e">
        <f>BK31/#REF!</f>
        <v>#REF!</v>
      </c>
      <c r="BM31" s="12"/>
      <c r="BN31" s="13" t="s">
        <v>44</v>
      </c>
      <c r="BO31" s="16">
        <v>6829</v>
      </c>
      <c r="BP31" s="42" t="e">
        <f>BO31/#REF!</f>
        <v>#REF!</v>
      </c>
      <c r="BQ31" s="12"/>
      <c r="BR31" s="13" t="s">
        <v>17</v>
      </c>
      <c r="BS31" s="16">
        <v>7607</v>
      </c>
      <c r="BT31" s="42" t="e">
        <f>BS31/#REF!</f>
        <v>#REF!</v>
      </c>
      <c r="BU31" s="12"/>
      <c r="BV31" s="13" t="s">
        <v>2</v>
      </c>
      <c r="BW31" s="16">
        <v>8189</v>
      </c>
      <c r="BX31" s="42" t="e">
        <f>BW31/#REF!</f>
        <v>#REF!</v>
      </c>
      <c r="BY31" s="12"/>
      <c r="BZ31" s="13" t="s">
        <v>14</v>
      </c>
      <c r="CA31" s="16">
        <v>9099</v>
      </c>
      <c r="CB31" s="42" t="e">
        <f>CA31/#REF!</f>
        <v>#REF!</v>
      </c>
      <c r="CC31" s="12"/>
      <c r="CD31" s="13" t="s">
        <v>17</v>
      </c>
      <c r="CE31" s="16">
        <v>10162</v>
      </c>
      <c r="CF31" s="42" t="e">
        <f>CE31/#REF!</f>
        <v>#REF!</v>
      </c>
      <c r="CG31" s="12"/>
    </row>
    <row r="32" spans="2:85" x14ac:dyDescent="0.2">
      <c r="B32" s="13" t="s">
        <v>347</v>
      </c>
      <c r="C32" s="16">
        <v>4828287</v>
      </c>
      <c r="D32" s="17">
        <f>C32/$C$47</f>
        <v>1.4591954338403401E-3</v>
      </c>
      <c r="F32" s="13" t="s">
        <v>364</v>
      </c>
      <c r="G32" s="16">
        <v>6892877</v>
      </c>
      <c r="H32" s="17">
        <f t="shared" si="0"/>
        <v>2.1223989407138017E-3</v>
      </c>
      <c r="J32" s="13" t="s">
        <v>341</v>
      </c>
      <c r="K32" s="16">
        <v>5602089</v>
      </c>
      <c r="L32" s="17">
        <f t="shared" si="2"/>
        <v>1.7781508123596382E-3</v>
      </c>
      <c r="N32" s="13" t="s">
        <v>171</v>
      </c>
      <c r="O32" s="16">
        <v>4679273</v>
      </c>
      <c r="P32" s="17">
        <f t="shared" si="1"/>
        <v>1.5000967286340507E-3</v>
      </c>
      <c r="R32" s="13" t="s">
        <v>171</v>
      </c>
      <c r="S32" s="16">
        <v>4354571</v>
      </c>
      <c r="T32" s="17">
        <f t="shared" si="3"/>
        <v>1.4362928282802268E-3</v>
      </c>
      <c r="V32" s="13" t="s">
        <v>190</v>
      </c>
      <c r="W32" s="16">
        <v>4863510</v>
      </c>
      <c r="X32" s="42">
        <f t="shared" si="4"/>
        <v>1.6254642712543344E-3</v>
      </c>
      <c r="Z32" s="13" t="s">
        <v>148</v>
      </c>
      <c r="AA32" s="16">
        <v>4652971</v>
      </c>
      <c r="AB32" s="42">
        <f t="shared" si="5"/>
        <v>1.5941615775130823E-3</v>
      </c>
      <c r="AC32" s="12"/>
      <c r="AD32" s="13" t="s">
        <v>190</v>
      </c>
      <c r="AE32" s="16">
        <v>4491197</v>
      </c>
      <c r="AF32" s="42" t="e">
        <f>AE32/#REF!</f>
        <v>#REF!</v>
      </c>
      <c r="AG32" s="12"/>
      <c r="AH32" s="13" t="s">
        <v>106</v>
      </c>
      <c r="AI32" s="16">
        <v>4200032</v>
      </c>
      <c r="AJ32" s="42" t="e">
        <f>AI32/#REF!</f>
        <v>#REF!</v>
      </c>
      <c r="AK32" s="12"/>
      <c r="AL32" s="13" t="s">
        <v>169</v>
      </c>
      <c r="AM32" s="16">
        <v>6529733</v>
      </c>
      <c r="AN32" s="42" t="e">
        <f>AM32/#REF!</f>
        <v>#REF!</v>
      </c>
      <c r="AO32" s="18"/>
      <c r="AP32" s="13" t="s">
        <v>169</v>
      </c>
      <c r="AQ32" s="16">
        <v>7293188</v>
      </c>
      <c r="AR32" s="42" t="e">
        <f>AQ32/#REF!</f>
        <v>#REF!</v>
      </c>
      <c r="AS32" s="18"/>
      <c r="AT32" s="13" t="s">
        <v>98</v>
      </c>
      <c r="AU32" s="16">
        <v>10971436</v>
      </c>
      <c r="AV32" s="42" t="e">
        <f>AU32/#REF!</f>
        <v>#REF!</v>
      </c>
      <c r="AW32" s="18"/>
      <c r="AX32" s="13" t="s">
        <v>169</v>
      </c>
      <c r="AY32" s="16">
        <v>5816709</v>
      </c>
      <c r="AZ32" s="42" t="e">
        <f>AY32/#REF!</f>
        <v>#REF!</v>
      </c>
      <c r="BA32" s="18"/>
      <c r="BB32" s="13" t="s">
        <v>102</v>
      </c>
      <c r="BC32" s="16">
        <v>5846032</v>
      </c>
      <c r="BD32" s="42" t="e">
        <f>BC32/#REF!</f>
        <v>#REF!</v>
      </c>
      <c r="BE32" s="18"/>
      <c r="BF32" s="13" t="s">
        <v>26</v>
      </c>
      <c r="BG32" s="16">
        <v>4177</v>
      </c>
      <c r="BH32" s="42" t="e">
        <f>BG32/#REF!</f>
        <v>#REF!</v>
      </c>
      <c r="BI32" s="18"/>
      <c r="BJ32" s="13" t="s">
        <v>26</v>
      </c>
      <c r="BK32" s="16">
        <v>4161</v>
      </c>
      <c r="BL32" s="42" t="e">
        <f>BK32/#REF!</f>
        <v>#REF!</v>
      </c>
      <c r="BM32" s="18"/>
      <c r="BN32" s="13" t="s">
        <v>13</v>
      </c>
      <c r="BO32" s="16">
        <v>5987</v>
      </c>
      <c r="BP32" s="42" t="e">
        <f>BO32/#REF!</f>
        <v>#REF!</v>
      </c>
      <c r="BQ32" s="12"/>
      <c r="BR32" s="13" t="s">
        <v>13</v>
      </c>
      <c r="BS32" s="16">
        <v>6331</v>
      </c>
      <c r="BT32" s="42" t="e">
        <f>BS32/#REF!</f>
        <v>#REF!</v>
      </c>
      <c r="BU32" s="12"/>
      <c r="BV32" s="13" t="s">
        <v>17</v>
      </c>
      <c r="BW32" s="16">
        <v>7578</v>
      </c>
      <c r="BX32" s="42" t="e">
        <f>BW32/#REF!</f>
        <v>#REF!</v>
      </c>
      <c r="BY32" s="12"/>
      <c r="BZ32" s="13" t="s">
        <v>2</v>
      </c>
      <c r="CA32" s="16">
        <v>7622</v>
      </c>
      <c r="CB32" s="42" t="e">
        <f>CA32/#REF!</f>
        <v>#REF!</v>
      </c>
      <c r="CC32" s="12"/>
      <c r="CD32" s="13" t="s">
        <v>14</v>
      </c>
      <c r="CE32" s="16">
        <v>8786</v>
      </c>
      <c r="CF32" s="42" t="e">
        <f>CE32/#REF!</f>
        <v>#REF!</v>
      </c>
      <c r="CG32" s="12"/>
    </row>
    <row r="33" spans="2:85" x14ac:dyDescent="0.2">
      <c r="B33" s="13" t="s">
        <v>190</v>
      </c>
      <c r="C33" s="16">
        <v>1489864</v>
      </c>
      <c r="D33" s="17">
        <f>C33/$C$47</f>
        <v>4.502637779906423E-4</v>
      </c>
      <c r="F33" s="13" t="s">
        <v>347</v>
      </c>
      <c r="G33" s="16">
        <v>4656281</v>
      </c>
      <c r="H33" s="17">
        <f t="shared" si="0"/>
        <v>1.4337243885341059E-3</v>
      </c>
      <c r="J33" s="13" t="s">
        <v>347</v>
      </c>
      <c r="K33" s="16">
        <v>4565541</v>
      </c>
      <c r="L33" s="17">
        <f t="shared" si="2"/>
        <v>1.4491416394868475E-3</v>
      </c>
      <c r="N33" s="13" t="s">
        <v>190</v>
      </c>
      <c r="O33" s="16">
        <v>3986441</v>
      </c>
      <c r="P33" s="17">
        <f t="shared" si="1"/>
        <v>1.2779863673251495E-3</v>
      </c>
      <c r="R33" s="13" t="s">
        <v>106</v>
      </c>
      <c r="S33" s="16">
        <v>4125524</v>
      </c>
      <c r="T33" s="17">
        <f t="shared" si="3"/>
        <v>1.3607449583662671E-3</v>
      </c>
      <c r="V33" s="13" t="s">
        <v>171</v>
      </c>
      <c r="W33" s="16">
        <v>4717148</v>
      </c>
      <c r="X33" s="42">
        <f t="shared" si="4"/>
        <v>1.5765477065368099E-3</v>
      </c>
      <c r="Z33" s="13" t="s">
        <v>171</v>
      </c>
      <c r="AA33" s="16">
        <v>4335558</v>
      </c>
      <c r="AB33" s="42">
        <f t="shared" si="5"/>
        <v>1.4854122195645456E-3</v>
      </c>
      <c r="AC33" s="12"/>
      <c r="AD33" s="13" t="s">
        <v>148</v>
      </c>
      <c r="AE33" s="16">
        <v>4426871</v>
      </c>
      <c r="AF33" s="42" t="e">
        <f>AE33/#REF!</f>
        <v>#REF!</v>
      </c>
      <c r="AG33" s="12"/>
      <c r="AH33" s="13" t="s">
        <v>190</v>
      </c>
      <c r="AI33" s="16">
        <v>4136231</v>
      </c>
      <c r="AJ33" s="42" t="e">
        <f>AI33/#REF!</f>
        <v>#REF!</v>
      </c>
      <c r="AK33" s="12"/>
      <c r="AL33" s="13" t="s">
        <v>151</v>
      </c>
      <c r="AM33" s="16">
        <v>4733728</v>
      </c>
      <c r="AN33" s="42" t="e">
        <f>AM33/#REF!</f>
        <v>#REF!</v>
      </c>
      <c r="AO33" s="12"/>
      <c r="AP33" s="13" t="s">
        <v>148</v>
      </c>
      <c r="AQ33" s="16">
        <v>5924947</v>
      </c>
      <c r="AR33" s="42" t="e">
        <f>AQ33/#REF!</f>
        <v>#REF!</v>
      </c>
      <c r="AS33" s="12"/>
      <c r="AT33" s="13" t="s">
        <v>169</v>
      </c>
      <c r="AU33" s="16">
        <v>6250781</v>
      </c>
      <c r="AV33" s="42" t="e">
        <f>AU33/#REF!</f>
        <v>#REF!</v>
      </c>
      <c r="AW33" s="12"/>
      <c r="AX33" s="13" t="s">
        <v>166</v>
      </c>
      <c r="AY33" s="16">
        <v>5566471</v>
      </c>
      <c r="AZ33" s="42" t="e">
        <f>AY33/#REF!</f>
        <v>#REF!</v>
      </c>
      <c r="BA33" s="12"/>
      <c r="BB33" s="13" t="s">
        <v>210</v>
      </c>
      <c r="BC33" s="16">
        <v>4958360</v>
      </c>
      <c r="BD33" s="42" t="e">
        <f>BC33/#REF!</f>
        <v>#REF!</v>
      </c>
      <c r="BE33" s="12"/>
      <c r="BF33" s="13" t="s">
        <v>2</v>
      </c>
      <c r="BG33" s="16">
        <v>4143</v>
      </c>
      <c r="BH33" s="42" t="e">
        <f>BG33/#REF!</f>
        <v>#REF!</v>
      </c>
      <c r="BI33" s="12"/>
      <c r="BJ33" s="13" t="s">
        <v>39</v>
      </c>
      <c r="BK33" s="16">
        <v>3782</v>
      </c>
      <c r="BL33" s="42" t="e">
        <f>BK33/#REF!</f>
        <v>#REF!</v>
      </c>
      <c r="BM33" s="12"/>
      <c r="BN33" s="13" t="s">
        <v>30</v>
      </c>
      <c r="BO33" s="16">
        <v>4883</v>
      </c>
      <c r="BP33" s="42" t="e">
        <f>BO33/#REF!</f>
        <v>#REF!</v>
      </c>
      <c r="BQ33" s="12"/>
      <c r="BR33" s="13" t="s">
        <v>30</v>
      </c>
      <c r="BS33" s="16">
        <v>5349</v>
      </c>
      <c r="BT33" s="42" t="e">
        <f>BS33/#REF!</f>
        <v>#REF!</v>
      </c>
      <c r="BU33" s="12"/>
      <c r="BV33" s="13" t="s">
        <v>13</v>
      </c>
      <c r="BW33" s="16">
        <v>5980</v>
      </c>
      <c r="BX33" s="42" t="e">
        <f>BW33/#REF!</f>
        <v>#REF!</v>
      </c>
      <c r="BY33" s="12"/>
      <c r="BZ33" s="13" t="s">
        <v>13</v>
      </c>
      <c r="CA33" s="16">
        <v>6367</v>
      </c>
      <c r="CB33" s="42" t="e">
        <f>CA33/#REF!</f>
        <v>#REF!</v>
      </c>
      <c r="CC33" s="12"/>
      <c r="CD33" s="13" t="s">
        <v>66</v>
      </c>
      <c r="CE33" s="16">
        <v>8270</v>
      </c>
      <c r="CF33" s="42" t="e">
        <f>CE33/#REF!</f>
        <v>#REF!</v>
      </c>
      <c r="CG33" s="12"/>
    </row>
    <row r="34" spans="2:85" x14ac:dyDescent="0.2">
      <c r="B34" s="13" t="s">
        <v>353</v>
      </c>
      <c r="C34" s="16">
        <v>1230324</v>
      </c>
      <c r="D34" s="17">
        <f>C34/$C$47</f>
        <v>3.7182610788136298E-4</v>
      </c>
      <c r="F34" s="13" t="s">
        <v>353</v>
      </c>
      <c r="G34" s="16">
        <v>1952312</v>
      </c>
      <c r="H34" s="17">
        <f t="shared" si="0"/>
        <v>6.0114012200462072E-4</v>
      </c>
      <c r="J34" s="13" t="s">
        <v>353</v>
      </c>
      <c r="K34" s="16">
        <v>2141780</v>
      </c>
      <c r="L34" s="17">
        <f t="shared" si="2"/>
        <v>6.798192329496418E-4</v>
      </c>
      <c r="N34" s="13" t="s">
        <v>106</v>
      </c>
      <c r="O34" s="16">
        <v>3841012</v>
      </c>
      <c r="P34" s="17">
        <f t="shared" si="1"/>
        <v>1.2313642601840355E-3</v>
      </c>
      <c r="R34" s="13" t="s">
        <v>321</v>
      </c>
      <c r="S34" s="16">
        <v>4051595</v>
      </c>
      <c r="T34" s="17">
        <f t="shared" si="3"/>
        <v>1.3363605373746404E-3</v>
      </c>
      <c r="V34" s="13" t="s">
        <v>106</v>
      </c>
      <c r="W34" s="16">
        <v>4143602</v>
      </c>
      <c r="X34" s="42">
        <f t="shared" si="4"/>
        <v>1.3848592899568424E-3</v>
      </c>
      <c r="Z34" s="13" t="s">
        <v>106</v>
      </c>
      <c r="AA34" s="16">
        <v>3850576</v>
      </c>
      <c r="AB34" s="42">
        <f t="shared" si="5"/>
        <v>1.3192517878349154E-3</v>
      </c>
      <c r="AC34" s="12"/>
      <c r="AD34" s="13" t="s">
        <v>106</v>
      </c>
      <c r="AE34" s="16">
        <v>3782062</v>
      </c>
      <c r="AF34" s="42" t="e">
        <f>AE34/#REF!</f>
        <v>#REF!</v>
      </c>
      <c r="AG34" s="12"/>
      <c r="AH34" s="13" t="s">
        <v>148</v>
      </c>
      <c r="AI34" s="16">
        <v>4010145</v>
      </c>
      <c r="AJ34" s="42" t="e">
        <f>AI34/#REF!</f>
        <v>#REF!</v>
      </c>
      <c r="AK34" s="12"/>
      <c r="AL34" s="13" t="s">
        <v>106</v>
      </c>
      <c r="AM34" s="16">
        <v>4211152</v>
      </c>
      <c r="AN34" s="42" t="e">
        <f>AM34/#REF!</f>
        <v>#REF!</v>
      </c>
      <c r="AO34" s="12"/>
      <c r="AP34" s="13" t="s">
        <v>151</v>
      </c>
      <c r="AQ34" s="16">
        <v>4623460</v>
      </c>
      <c r="AR34" s="42" t="e">
        <f>AQ34/#REF!</f>
        <v>#REF!</v>
      </c>
      <c r="AS34" s="12"/>
      <c r="AT34" s="13" t="s">
        <v>166</v>
      </c>
      <c r="AU34" s="16">
        <v>5403260</v>
      </c>
      <c r="AV34" s="42" t="e">
        <f>AU34/#REF!</f>
        <v>#REF!</v>
      </c>
      <c r="AW34" s="12"/>
      <c r="AX34" s="13" t="s">
        <v>151</v>
      </c>
      <c r="AY34" s="16">
        <v>4129113</v>
      </c>
      <c r="AZ34" s="42" t="e">
        <f>AY34/#REF!</f>
        <v>#REF!</v>
      </c>
      <c r="BA34" s="12"/>
      <c r="BB34" s="13" t="s">
        <v>103</v>
      </c>
      <c r="BC34" s="16">
        <v>4087824</v>
      </c>
      <c r="BD34" s="42" t="e">
        <f>BC34/#REF!</f>
        <v>#REF!</v>
      </c>
      <c r="BE34" s="12"/>
      <c r="BF34" s="13" t="s">
        <v>7</v>
      </c>
      <c r="BG34" s="16">
        <v>2110</v>
      </c>
      <c r="BH34" s="42" t="e">
        <f>BG34/#REF!</f>
        <v>#REF!</v>
      </c>
      <c r="BI34" s="12"/>
      <c r="BJ34" s="13" t="s">
        <v>2</v>
      </c>
      <c r="BK34" s="16">
        <v>3138</v>
      </c>
      <c r="BL34" s="42" t="e">
        <f>BK34/#REF!</f>
        <v>#REF!</v>
      </c>
      <c r="BM34" s="12"/>
      <c r="BN34" s="13" t="s">
        <v>39</v>
      </c>
      <c r="BO34" s="16">
        <v>4380</v>
      </c>
      <c r="BP34" s="42" t="e">
        <f>BO34/#REF!</f>
        <v>#REF!</v>
      </c>
      <c r="BQ34" s="12"/>
      <c r="BR34" s="13" t="s">
        <v>39</v>
      </c>
      <c r="BS34" s="16">
        <v>4049</v>
      </c>
      <c r="BT34" s="42" t="e">
        <f>BS34/#REF!</f>
        <v>#REF!</v>
      </c>
      <c r="BU34" s="12"/>
      <c r="BV34" s="13" t="s">
        <v>39</v>
      </c>
      <c r="BW34" s="16">
        <v>5192</v>
      </c>
      <c r="BX34" s="42" t="e">
        <f>BW34/#REF!</f>
        <v>#REF!</v>
      </c>
      <c r="BY34" s="12"/>
      <c r="BZ34" s="13" t="s">
        <v>30</v>
      </c>
      <c r="CA34" s="16">
        <v>5297</v>
      </c>
      <c r="CB34" s="42" t="e">
        <f>CA34/#REF!</f>
        <v>#REF!</v>
      </c>
      <c r="CC34" s="12"/>
      <c r="CD34" s="13" t="s">
        <v>2</v>
      </c>
      <c r="CE34" s="16">
        <v>7399</v>
      </c>
      <c r="CF34" s="42" t="e">
        <f>CE34/#REF!</f>
        <v>#REF!</v>
      </c>
      <c r="CG34" s="12"/>
    </row>
    <row r="35" spans="2:85" x14ac:dyDescent="0.2">
      <c r="B35" s="13" t="s">
        <v>376</v>
      </c>
      <c r="C35" s="16">
        <v>1075156</v>
      </c>
      <c r="D35" s="17">
        <f>C35/$C$47</f>
        <v>3.2493153904605186E-4</v>
      </c>
      <c r="F35" s="13" t="s">
        <v>190</v>
      </c>
      <c r="G35" s="16">
        <v>1615824</v>
      </c>
      <c r="H35" s="17">
        <f t="shared" si="0"/>
        <v>4.9753145834169658E-4</v>
      </c>
      <c r="J35" s="13" t="s">
        <v>190</v>
      </c>
      <c r="K35" s="16">
        <v>1802871</v>
      </c>
      <c r="L35" s="17">
        <f t="shared" si="2"/>
        <v>5.7224662679040506E-4</v>
      </c>
      <c r="N35" s="13" t="s">
        <v>322</v>
      </c>
      <c r="O35" s="16">
        <v>2071089</v>
      </c>
      <c r="P35" s="17">
        <f t="shared" si="1"/>
        <v>6.6395652350481952E-4</v>
      </c>
      <c r="R35" s="13" t="s">
        <v>322</v>
      </c>
      <c r="S35" s="16">
        <v>2455490</v>
      </c>
      <c r="T35" s="17">
        <f t="shared" si="3"/>
        <v>8.0990818083200705E-4</v>
      </c>
      <c r="V35" s="13" t="s">
        <v>146</v>
      </c>
      <c r="W35" s="16">
        <v>3047371</v>
      </c>
      <c r="X35" s="42">
        <f t="shared" si="4"/>
        <v>1.0184810315505863E-3</v>
      </c>
      <c r="Z35" s="13" t="s">
        <v>146</v>
      </c>
      <c r="AA35" s="16">
        <v>3163433</v>
      </c>
      <c r="AB35" s="42">
        <f t="shared" si="5"/>
        <v>1.0838286638014598E-3</v>
      </c>
      <c r="AC35" s="12"/>
      <c r="AD35" s="13" t="s">
        <v>171</v>
      </c>
      <c r="AE35" s="16">
        <v>3759685</v>
      </c>
      <c r="AF35" s="42" t="e">
        <f>AE35/#REF!</f>
        <v>#REF!</v>
      </c>
      <c r="AG35" s="12"/>
      <c r="AH35" s="13" t="s">
        <v>171</v>
      </c>
      <c r="AI35" s="16">
        <v>3640863</v>
      </c>
      <c r="AJ35" s="42" t="e">
        <f>AI35/#REF!</f>
        <v>#REF!</v>
      </c>
      <c r="AK35" s="12"/>
      <c r="AL35" s="13" t="s">
        <v>148</v>
      </c>
      <c r="AM35" s="16">
        <v>4020184</v>
      </c>
      <c r="AN35" s="42" t="e">
        <f>AM35/#REF!</f>
        <v>#REF!</v>
      </c>
      <c r="AO35" s="12"/>
      <c r="AP35" s="13" t="s">
        <v>146</v>
      </c>
      <c r="AQ35" s="16">
        <v>3683419</v>
      </c>
      <c r="AR35" s="42" t="e">
        <f>AQ35/#REF!</f>
        <v>#REF!</v>
      </c>
      <c r="AS35" s="12"/>
      <c r="AT35" s="13" t="s">
        <v>148</v>
      </c>
      <c r="AU35" s="16">
        <v>4697269</v>
      </c>
      <c r="AV35" s="42" t="e">
        <f>AU35/#REF!</f>
        <v>#REF!</v>
      </c>
      <c r="AW35" s="12"/>
      <c r="AX35" s="13" t="s">
        <v>153</v>
      </c>
      <c r="AY35" s="16">
        <v>4074663</v>
      </c>
      <c r="AZ35" s="42" t="e">
        <f>AY35/#REF!</f>
        <v>#REF!</v>
      </c>
      <c r="BA35" s="12"/>
      <c r="BB35" s="13" t="s">
        <v>146</v>
      </c>
      <c r="BC35" s="16">
        <v>4004726</v>
      </c>
      <c r="BD35" s="42" t="e">
        <f>BC35/#REF!</f>
        <v>#REF!</v>
      </c>
      <c r="BE35" s="12"/>
      <c r="BF35" s="13" t="s">
        <v>38</v>
      </c>
      <c r="BG35" s="16">
        <v>1656</v>
      </c>
      <c r="BH35" s="42" t="e">
        <f>BG35/#REF!</f>
        <v>#REF!</v>
      </c>
      <c r="BI35" s="12"/>
      <c r="BJ35" s="13" t="s">
        <v>7</v>
      </c>
      <c r="BK35" s="16">
        <v>2213</v>
      </c>
      <c r="BL35" s="42" t="e">
        <f>BK35/#REF!</f>
        <v>#REF!</v>
      </c>
      <c r="BM35" s="12"/>
      <c r="BN35" s="13" t="s">
        <v>26</v>
      </c>
      <c r="BO35" s="16">
        <v>4033</v>
      </c>
      <c r="BP35" s="42" t="e">
        <f>BO35/#REF!</f>
        <v>#REF!</v>
      </c>
      <c r="BQ35" s="12"/>
      <c r="BR35" s="13" t="s">
        <v>26</v>
      </c>
      <c r="BS35" s="16">
        <v>3932</v>
      </c>
      <c r="BT35" s="42" t="e">
        <f>BS35/#REF!</f>
        <v>#REF!</v>
      </c>
      <c r="BU35" s="12"/>
      <c r="BV35" s="13" t="s">
        <v>30</v>
      </c>
      <c r="BW35" s="16">
        <v>5002</v>
      </c>
      <c r="BX35" s="42" t="e">
        <f>BW35/#REF!</f>
        <v>#REF!</v>
      </c>
      <c r="BY35" s="12"/>
      <c r="BZ35" s="13" t="s">
        <v>39</v>
      </c>
      <c r="CA35" s="16">
        <v>4963</v>
      </c>
      <c r="CB35" s="42" t="e">
        <f>CA35/#REF!</f>
        <v>#REF!</v>
      </c>
      <c r="CC35" s="12"/>
      <c r="CD35" s="13" t="s">
        <v>13</v>
      </c>
      <c r="CE35" s="16">
        <v>6680</v>
      </c>
      <c r="CF35" s="42" t="e">
        <f>CE35/#REF!</f>
        <v>#REF!</v>
      </c>
      <c r="CG35" s="12"/>
    </row>
    <row r="36" spans="2:85" x14ac:dyDescent="0.2">
      <c r="B36" s="13" t="s">
        <v>363</v>
      </c>
      <c r="C36" s="16">
        <v>487512</v>
      </c>
      <c r="D36" s="17">
        <f>C36/$C$47</f>
        <v>1.4733492113090457E-4</v>
      </c>
      <c r="F36" s="13" t="s">
        <v>323</v>
      </c>
      <c r="G36" s="16">
        <v>475503</v>
      </c>
      <c r="H36" s="17">
        <f t="shared" si="0"/>
        <v>1.4641303819961315E-4</v>
      </c>
      <c r="J36" s="13" t="s">
        <v>354</v>
      </c>
      <c r="K36" s="16">
        <v>660000</v>
      </c>
      <c r="L36" s="17">
        <f t="shared" si="2"/>
        <v>2.0948962720109609E-4</v>
      </c>
      <c r="N36" s="13" t="s">
        <v>184</v>
      </c>
      <c r="O36" s="16">
        <v>560716</v>
      </c>
      <c r="P36" s="17">
        <f t="shared" si="1"/>
        <v>1.7975617949471433E-4</v>
      </c>
      <c r="R36" s="13" t="s">
        <v>173</v>
      </c>
      <c r="S36" s="16">
        <v>469622</v>
      </c>
      <c r="T36" s="17">
        <f t="shared" si="3"/>
        <v>1.5489808539179096E-4</v>
      </c>
      <c r="V36" s="13" t="s">
        <v>322</v>
      </c>
      <c r="W36" s="16">
        <v>1266832</v>
      </c>
      <c r="X36" s="42">
        <f t="shared" si="4"/>
        <v>4.2339589179042934E-4</v>
      </c>
      <c r="Z36" s="13" t="s">
        <v>182</v>
      </c>
      <c r="AA36" s="16">
        <v>1257761</v>
      </c>
      <c r="AB36" s="42">
        <f t="shared" si="5"/>
        <v>4.3092343792695717E-4</v>
      </c>
      <c r="AC36" s="12"/>
      <c r="AD36" s="13" t="s">
        <v>146</v>
      </c>
      <c r="AE36" s="16">
        <v>3270252</v>
      </c>
      <c r="AF36" s="42" t="e">
        <f>AE36/#REF!</f>
        <v>#REF!</v>
      </c>
      <c r="AG36" s="12"/>
      <c r="AH36" s="13" t="s">
        <v>146</v>
      </c>
      <c r="AI36" s="16">
        <v>3414728</v>
      </c>
      <c r="AJ36" s="42" t="e">
        <f>AI36/#REF!</f>
        <v>#REF!</v>
      </c>
      <c r="AK36" s="12"/>
      <c r="AL36" s="13" t="s">
        <v>146</v>
      </c>
      <c r="AM36" s="16">
        <v>3570177</v>
      </c>
      <c r="AN36" s="42" t="e">
        <f>AM36/#REF!</f>
        <v>#REF!</v>
      </c>
      <c r="AO36" s="12"/>
      <c r="AP36" s="13" t="s">
        <v>106</v>
      </c>
      <c r="AQ36" s="16">
        <v>3490879</v>
      </c>
      <c r="AR36" s="42" t="e">
        <f>AQ36/#REF!</f>
        <v>#REF!</v>
      </c>
      <c r="AS36" s="12"/>
      <c r="AT36" s="13" t="s">
        <v>151</v>
      </c>
      <c r="AU36" s="16">
        <v>4055637</v>
      </c>
      <c r="AV36" s="42" t="e">
        <f>AU36/#REF!</f>
        <v>#REF!</v>
      </c>
      <c r="AW36" s="12"/>
      <c r="AX36" s="13" t="s">
        <v>146</v>
      </c>
      <c r="AY36" s="16">
        <v>4027184</v>
      </c>
      <c r="AZ36" s="42" t="e">
        <f>AY36/#REF!</f>
        <v>#REF!</v>
      </c>
      <c r="BA36" s="12"/>
      <c r="BB36" s="13" t="s">
        <v>104</v>
      </c>
      <c r="BC36" s="16">
        <v>3105481</v>
      </c>
      <c r="BD36" s="42" t="e">
        <f>BC36/#REF!</f>
        <v>#REF!</v>
      </c>
      <c r="BE36" s="12"/>
      <c r="BF36" s="13" t="s">
        <v>8</v>
      </c>
      <c r="BG36" s="16">
        <v>1256</v>
      </c>
      <c r="BH36" s="42" t="e">
        <f>BG36/#REF!</f>
        <v>#REF!</v>
      </c>
      <c r="BI36" s="12"/>
      <c r="BJ36" s="13" t="s">
        <v>38</v>
      </c>
      <c r="BK36" s="16">
        <v>1413</v>
      </c>
      <c r="BL36" s="42" t="e">
        <f>BK36/#REF!</f>
        <v>#REF!</v>
      </c>
      <c r="BM36" s="12"/>
      <c r="BN36" s="13" t="s">
        <v>45</v>
      </c>
      <c r="BO36" s="16">
        <v>2968</v>
      </c>
      <c r="BP36" s="42" t="e">
        <f>BO36/#REF!</f>
        <v>#REF!</v>
      </c>
      <c r="BQ36" s="12"/>
      <c r="BR36" s="13" t="s">
        <v>44</v>
      </c>
      <c r="BS36" s="16">
        <v>3897</v>
      </c>
      <c r="BT36" s="42" t="e">
        <f>BS36/#REF!</f>
        <v>#REF!</v>
      </c>
      <c r="BU36" s="12"/>
      <c r="BV36" s="13" t="s">
        <v>11</v>
      </c>
      <c r="BW36" s="16">
        <v>3478</v>
      </c>
      <c r="BX36" s="42" t="e">
        <f>BW36/#REF!</f>
        <v>#REF!</v>
      </c>
      <c r="BY36" s="12"/>
      <c r="BZ36" s="13" t="s">
        <v>55</v>
      </c>
      <c r="CA36" s="16">
        <v>3235</v>
      </c>
      <c r="CB36" s="42" t="e">
        <f>CA36/#REF!</f>
        <v>#REF!</v>
      </c>
      <c r="CC36" s="12"/>
      <c r="CD36" s="13" t="s">
        <v>55</v>
      </c>
      <c r="CE36" s="16">
        <v>5589</v>
      </c>
      <c r="CF36" s="42" t="e">
        <f>CE36/#REF!</f>
        <v>#REF!</v>
      </c>
      <c r="CG36" s="12"/>
    </row>
    <row r="37" spans="2:85" x14ac:dyDescent="0.2">
      <c r="B37" s="13" t="s">
        <v>377</v>
      </c>
      <c r="C37" s="16">
        <v>260832</v>
      </c>
      <c r="D37" s="17">
        <f>C37/$C$47</f>
        <v>7.8828135816997539E-5</v>
      </c>
      <c r="F37" s="13" t="s">
        <v>363</v>
      </c>
      <c r="G37" s="16">
        <v>345803</v>
      </c>
      <c r="H37" s="17">
        <f t="shared" si="0"/>
        <v>1.0647686312923542E-4</v>
      </c>
      <c r="J37" s="13" t="s">
        <v>323</v>
      </c>
      <c r="K37" s="16">
        <v>320171</v>
      </c>
      <c r="L37" s="17">
        <f t="shared" si="2"/>
        <v>1.0162500519788202E-4</v>
      </c>
      <c r="N37" s="13" t="s">
        <v>173</v>
      </c>
      <c r="O37" s="16">
        <v>496107</v>
      </c>
      <c r="P37" s="17">
        <f t="shared" si="1"/>
        <v>1.5904361377343297E-4</v>
      </c>
      <c r="R37" s="13" t="s">
        <v>191</v>
      </c>
      <c r="S37" s="16">
        <v>342401</v>
      </c>
      <c r="T37" s="17">
        <f t="shared" si="3"/>
        <v>1.1293606205892105E-4</v>
      </c>
      <c r="V37" s="13" t="s">
        <v>173</v>
      </c>
      <c r="W37" s="16">
        <v>419938</v>
      </c>
      <c r="X37" s="42">
        <f t="shared" si="4"/>
        <v>1.4035012062111574E-4</v>
      </c>
      <c r="Z37" s="13" t="s">
        <v>173</v>
      </c>
      <c r="AA37" s="16">
        <v>439554</v>
      </c>
      <c r="AB37" s="42">
        <f t="shared" si="5"/>
        <v>1.505962745184067E-4</v>
      </c>
      <c r="AC37" s="12"/>
      <c r="AD37" s="13" t="s">
        <v>182</v>
      </c>
      <c r="AE37" s="16">
        <v>1843632</v>
      </c>
      <c r="AF37" s="42" t="e">
        <f>AE37/#REF!</f>
        <v>#REF!</v>
      </c>
      <c r="AG37" s="12"/>
      <c r="AH37" s="13" t="s">
        <v>182</v>
      </c>
      <c r="AI37" s="16">
        <v>2062599</v>
      </c>
      <c r="AJ37" s="42" t="e">
        <f>AI37/#REF!</f>
        <v>#REF!</v>
      </c>
      <c r="AK37" s="12"/>
      <c r="AL37" s="13" t="s">
        <v>171</v>
      </c>
      <c r="AM37" s="16">
        <v>3423050</v>
      </c>
      <c r="AN37" s="42" t="e">
        <f>AM37/#REF!</f>
        <v>#REF!</v>
      </c>
      <c r="AO37" s="12"/>
      <c r="AP37" s="13" t="s">
        <v>171</v>
      </c>
      <c r="AQ37" s="16">
        <v>2754737</v>
      </c>
      <c r="AR37" s="42" t="e">
        <f>AQ37/#REF!</f>
        <v>#REF!</v>
      </c>
      <c r="AS37" s="12"/>
      <c r="AT37" s="13" t="s">
        <v>146</v>
      </c>
      <c r="AU37" s="16">
        <v>3890615</v>
      </c>
      <c r="AV37" s="42" t="e">
        <f>AU37/#REF!</f>
        <v>#REF!</v>
      </c>
      <c r="AW37" s="12"/>
      <c r="AX37" s="13" t="s">
        <v>148</v>
      </c>
      <c r="AY37" s="16">
        <v>3896559</v>
      </c>
      <c r="AZ37" s="42" t="e">
        <f>AY37/#REF!</f>
        <v>#REF!</v>
      </c>
      <c r="BA37" s="12"/>
      <c r="BB37" s="13" t="s">
        <v>105</v>
      </c>
      <c r="BC37" s="16">
        <v>2225976</v>
      </c>
      <c r="BD37" s="42" t="e">
        <f>BC37/#REF!</f>
        <v>#REF!</v>
      </c>
      <c r="BE37" s="12"/>
      <c r="BF37" s="13" t="s">
        <v>76</v>
      </c>
      <c r="BG37" s="16">
        <v>902</v>
      </c>
      <c r="BH37" s="42" t="e">
        <f>BG37/#REF!</f>
        <v>#REF!</v>
      </c>
      <c r="BI37" s="12"/>
      <c r="BJ37" s="13" t="s">
        <v>45</v>
      </c>
      <c r="BK37" s="16">
        <v>1270</v>
      </c>
      <c r="BL37" s="42" t="e">
        <f>BK37/#REF!</f>
        <v>#REF!</v>
      </c>
      <c r="BM37" s="12"/>
      <c r="BN37" s="13" t="s">
        <v>7</v>
      </c>
      <c r="BO37" s="16">
        <v>2031</v>
      </c>
      <c r="BP37" s="42" t="e">
        <f>BO37/#REF!</f>
        <v>#REF!</v>
      </c>
      <c r="BQ37" s="12"/>
      <c r="BR37" s="13" t="s">
        <v>45</v>
      </c>
      <c r="BS37" s="16">
        <v>2780</v>
      </c>
      <c r="BT37" s="42" t="e">
        <f>BS37/#REF!</f>
        <v>#REF!</v>
      </c>
      <c r="BU37" s="12"/>
      <c r="BV37" s="13" t="s">
        <v>45</v>
      </c>
      <c r="BW37" s="16">
        <v>2754</v>
      </c>
      <c r="BX37" s="42" t="e">
        <f>BW37/#REF!</f>
        <v>#REF!</v>
      </c>
      <c r="BY37" s="12"/>
      <c r="BZ37" s="13" t="s">
        <v>45</v>
      </c>
      <c r="CA37" s="16">
        <v>2824</v>
      </c>
      <c r="CB37" s="42" t="e">
        <f>CA37/#REF!</f>
        <v>#REF!</v>
      </c>
      <c r="CC37" s="12"/>
      <c r="CD37" s="13" t="s">
        <v>30</v>
      </c>
      <c r="CE37" s="16">
        <v>4482</v>
      </c>
      <c r="CF37" s="42" t="e">
        <f>CE37/#REF!</f>
        <v>#REF!</v>
      </c>
      <c r="CG37" s="12"/>
    </row>
    <row r="38" spans="2:85" x14ac:dyDescent="0.2">
      <c r="B38" s="13" t="s">
        <v>323</v>
      </c>
      <c r="C38" s="16">
        <v>245381</v>
      </c>
      <c r="D38" s="17">
        <f>C38/$C$47</f>
        <v>7.4158564880500371E-5</v>
      </c>
      <c r="F38" s="13" t="s">
        <v>365</v>
      </c>
      <c r="G38" s="16">
        <v>249116</v>
      </c>
      <c r="H38" s="17">
        <f t="shared" si="0"/>
        <v>7.6705784031088823E-5</v>
      </c>
      <c r="J38" s="13" t="s">
        <v>355</v>
      </c>
      <c r="K38" s="16">
        <v>166145</v>
      </c>
      <c r="L38" s="17">
        <f t="shared" si="2"/>
        <v>5.2735839562615314E-5</v>
      </c>
      <c r="N38" s="13" t="s">
        <v>191</v>
      </c>
      <c r="O38" s="16">
        <v>356128</v>
      </c>
      <c r="P38" s="17">
        <f t="shared" si="1"/>
        <v>1.1416868555756145E-4</v>
      </c>
      <c r="R38" s="13" t="s">
        <v>184</v>
      </c>
      <c r="S38" s="16">
        <v>335934</v>
      </c>
      <c r="T38" s="17">
        <f t="shared" si="3"/>
        <v>1.1080301480340765E-4</v>
      </c>
      <c r="V38" s="13" t="s">
        <v>191</v>
      </c>
      <c r="W38" s="16">
        <v>314160</v>
      </c>
      <c r="X38" s="42">
        <f t="shared" si="4"/>
        <v>1.0499738983928515E-4</v>
      </c>
      <c r="Z38" s="13" t="s">
        <v>191</v>
      </c>
      <c r="AA38" s="16">
        <v>319433</v>
      </c>
      <c r="AB38" s="42">
        <f t="shared" si="5"/>
        <v>1.0944143326698929E-4</v>
      </c>
      <c r="AC38" s="12"/>
      <c r="AD38" s="13" t="s">
        <v>111</v>
      </c>
      <c r="AE38" s="16">
        <v>805854</v>
      </c>
      <c r="AF38" s="42" t="e">
        <f>AE38/#REF!</f>
        <v>#REF!</v>
      </c>
      <c r="AG38" s="12"/>
      <c r="AH38" s="13" t="s">
        <v>111</v>
      </c>
      <c r="AI38" s="16">
        <v>800282</v>
      </c>
      <c r="AJ38" s="42" t="e">
        <f>AI38/#REF!</f>
        <v>#REF!</v>
      </c>
      <c r="AK38" s="12"/>
      <c r="AL38" s="13" t="s">
        <v>115</v>
      </c>
      <c r="AM38" s="16">
        <v>1838121</v>
      </c>
      <c r="AN38" s="42" t="e">
        <f>AM38/#REF!</f>
        <v>#REF!</v>
      </c>
      <c r="AO38" s="12"/>
      <c r="AP38" s="13" t="s">
        <v>182</v>
      </c>
      <c r="AQ38" s="16">
        <v>2262315</v>
      </c>
      <c r="AR38" s="42" t="e">
        <f>AQ38/#REF!</f>
        <v>#REF!</v>
      </c>
      <c r="AS38" s="12"/>
      <c r="AT38" s="13" t="s">
        <v>153</v>
      </c>
      <c r="AU38" s="16">
        <v>3612911</v>
      </c>
      <c r="AV38" s="42" t="e">
        <f>AU38/#REF!</f>
        <v>#REF!</v>
      </c>
      <c r="AW38" s="12"/>
      <c r="AX38" s="13" t="s">
        <v>171</v>
      </c>
      <c r="AY38" s="16">
        <v>2374999</v>
      </c>
      <c r="AZ38" s="42" t="e">
        <f>AY38/#REF!</f>
        <v>#REF!</v>
      </c>
      <c r="BA38" s="12"/>
      <c r="BB38" s="13" t="s">
        <v>106</v>
      </c>
      <c r="BC38" s="16">
        <v>1476915</v>
      </c>
      <c r="BD38" s="42" t="e">
        <f>BC38/#REF!</f>
        <v>#REF!</v>
      </c>
      <c r="BE38" s="12"/>
      <c r="BF38" s="13" t="s">
        <v>34</v>
      </c>
      <c r="BG38" s="16">
        <v>852</v>
      </c>
      <c r="BH38" s="42" t="e">
        <f>BG38/#REF!</f>
        <v>#REF!</v>
      </c>
      <c r="BI38" s="12"/>
      <c r="BJ38" s="13" t="s">
        <v>8</v>
      </c>
      <c r="BK38" s="16">
        <v>1224</v>
      </c>
      <c r="BL38" s="42" t="e">
        <f>BK38/#REF!</f>
        <v>#REF!</v>
      </c>
      <c r="BM38" s="12"/>
      <c r="BN38" s="13" t="s">
        <v>38</v>
      </c>
      <c r="BO38" s="16">
        <v>1946</v>
      </c>
      <c r="BP38" s="42" t="e">
        <f>BO38/#REF!</f>
        <v>#REF!</v>
      </c>
      <c r="BQ38" s="12"/>
      <c r="BR38" s="13" t="s">
        <v>7</v>
      </c>
      <c r="BS38" s="16">
        <v>1962</v>
      </c>
      <c r="BT38" s="42" t="e">
        <f>BS38/#REF!</f>
        <v>#REF!</v>
      </c>
      <c r="BU38" s="12"/>
      <c r="BV38" s="13" t="s">
        <v>8</v>
      </c>
      <c r="BW38" s="16">
        <v>1787</v>
      </c>
      <c r="BX38" s="42" t="e">
        <f>BW38/#REF!</f>
        <v>#REF!</v>
      </c>
      <c r="BY38" s="12"/>
      <c r="BZ38" s="13" t="s">
        <v>8</v>
      </c>
      <c r="CA38" s="16">
        <v>1776</v>
      </c>
      <c r="CB38" s="42" t="e">
        <f>CA38/#REF!</f>
        <v>#REF!</v>
      </c>
      <c r="CC38" s="12"/>
      <c r="CD38" s="13" t="s">
        <v>45</v>
      </c>
      <c r="CE38" s="16">
        <v>3194</v>
      </c>
      <c r="CF38" s="42" t="e">
        <f>CE38/#REF!</f>
        <v>#REF!</v>
      </c>
      <c r="CG38" s="12"/>
    </row>
    <row r="39" spans="2:85" x14ac:dyDescent="0.2">
      <c r="B39" s="13" t="s">
        <v>313</v>
      </c>
      <c r="C39" s="16">
        <v>157144</v>
      </c>
      <c r="D39" s="17">
        <f>C39/$C$47</f>
        <v>4.7491751682409598E-5</v>
      </c>
      <c r="F39" s="13" t="s">
        <v>159</v>
      </c>
      <c r="G39" s="16">
        <v>143162</v>
      </c>
      <c r="H39" s="17">
        <f t="shared" si="0"/>
        <v>4.4081285238438074E-5</v>
      </c>
      <c r="J39" s="13" t="s">
        <v>159</v>
      </c>
      <c r="K39" s="16">
        <v>147598</v>
      </c>
      <c r="L39" s="17">
        <f t="shared" si="2"/>
        <v>4.6848863629738452E-5</v>
      </c>
      <c r="N39" s="13" t="s">
        <v>323</v>
      </c>
      <c r="O39" s="16">
        <v>242626</v>
      </c>
      <c r="P39" s="17">
        <f t="shared" si="1"/>
        <v>7.7781841085477422E-5</v>
      </c>
      <c r="R39" s="13" t="s">
        <v>323</v>
      </c>
      <c r="S39" s="16">
        <v>208611</v>
      </c>
      <c r="T39" s="17">
        <f t="shared" si="3"/>
        <v>6.8807348232550658E-5</v>
      </c>
      <c r="V39" s="13" t="s">
        <v>323</v>
      </c>
      <c r="W39" s="16">
        <v>149734</v>
      </c>
      <c r="X39" s="42">
        <f t="shared" si="4"/>
        <v>5.0043542049259998E-5</v>
      </c>
      <c r="Z39" s="13" t="s">
        <v>184</v>
      </c>
      <c r="AA39" s="16">
        <v>186216</v>
      </c>
      <c r="AB39" s="42">
        <f t="shared" si="5"/>
        <v>6.3799751238117778E-5</v>
      </c>
      <c r="AC39" s="12"/>
      <c r="AD39" s="13" t="s">
        <v>173</v>
      </c>
      <c r="AE39" s="16">
        <v>445504</v>
      </c>
      <c r="AF39" s="42" t="e">
        <f>AE39/#REF!</f>
        <v>#REF!</v>
      </c>
      <c r="AG39" s="12"/>
      <c r="AH39" s="13" t="s">
        <v>173</v>
      </c>
      <c r="AI39" s="16">
        <v>501847</v>
      </c>
      <c r="AJ39" s="42" t="e">
        <f>AI39/#REF!</f>
        <v>#REF!</v>
      </c>
      <c r="AK39" s="12"/>
      <c r="AL39" s="13" t="s">
        <v>182</v>
      </c>
      <c r="AM39" s="16">
        <v>1791793</v>
      </c>
      <c r="AN39" s="42" t="e">
        <f>AM39/#REF!</f>
        <v>#REF!</v>
      </c>
      <c r="AO39" s="12"/>
      <c r="AP39" s="13" t="s">
        <v>183</v>
      </c>
      <c r="AQ39" s="16">
        <v>1858088</v>
      </c>
      <c r="AR39" s="42" t="e">
        <f>AQ39/#REF!</f>
        <v>#REF!</v>
      </c>
      <c r="AS39" s="12"/>
      <c r="AT39" s="13" t="s">
        <v>171</v>
      </c>
      <c r="AU39" s="16">
        <v>2506370</v>
      </c>
      <c r="AV39" s="42" t="e">
        <f>AU39/#REF!</f>
        <v>#REF!</v>
      </c>
      <c r="AW39" s="12"/>
      <c r="AX39" s="13" t="s">
        <v>105</v>
      </c>
      <c r="AY39" s="16">
        <v>1994528</v>
      </c>
      <c r="AZ39" s="42" t="e">
        <f>AY39/#REF!</f>
        <v>#REF!</v>
      </c>
      <c r="BA39" s="12"/>
      <c r="BB39" s="13" t="s">
        <v>107</v>
      </c>
      <c r="BC39" s="16">
        <v>1233342</v>
      </c>
      <c r="BD39" s="42" t="e">
        <f>BC39/#REF!</f>
        <v>#REF!</v>
      </c>
      <c r="BE39" s="12"/>
      <c r="BF39" s="13" t="s">
        <v>45</v>
      </c>
      <c r="BG39" s="16">
        <v>724</v>
      </c>
      <c r="BH39" s="42" t="e">
        <f>BG39/#REF!</f>
        <v>#REF!</v>
      </c>
      <c r="BI39" s="12"/>
      <c r="BJ39" s="13" t="s">
        <v>34</v>
      </c>
      <c r="BK39" s="16">
        <v>864</v>
      </c>
      <c r="BL39" s="42" t="e">
        <f>BK39/#REF!</f>
        <v>#REF!</v>
      </c>
      <c r="BM39" s="12"/>
      <c r="BN39" s="13" t="s">
        <v>8</v>
      </c>
      <c r="BO39" s="16">
        <v>1393</v>
      </c>
      <c r="BP39" s="42" t="e">
        <f>BO39/#REF!</f>
        <v>#REF!</v>
      </c>
      <c r="BQ39" s="12"/>
      <c r="BR39" s="13" t="s">
        <v>8</v>
      </c>
      <c r="BS39" s="16">
        <v>1548</v>
      </c>
      <c r="BT39" s="42" t="e">
        <f>BS39/#REF!</f>
        <v>#REF!</v>
      </c>
      <c r="BU39" s="12"/>
      <c r="BV39" s="13" t="s">
        <v>55</v>
      </c>
      <c r="BW39" s="16">
        <v>1566</v>
      </c>
      <c r="BX39" s="42" t="e">
        <f>BW39/#REF!</f>
        <v>#REF!</v>
      </c>
      <c r="BY39" s="12"/>
      <c r="BZ39" s="13" t="s">
        <v>11</v>
      </c>
      <c r="CA39" s="16">
        <v>1520</v>
      </c>
      <c r="CB39" s="42" t="e">
        <f>CA39/#REF!</f>
        <v>#REF!</v>
      </c>
      <c r="CC39" s="12"/>
      <c r="CD39" s="13" t="s">
        <v>39</v>
      </c>
      <c r="CE39" s="16">
        <v>2642</v>
      </c>
      <c r="CF39" s="42" t="e">
        <f>CE39/#REF!</f>
        <v>#REF!</v>
      </c>
      <c r="CG39" s="12"/>
    </row>
    <row r="40" spans="2:85" x14ac:dyDescent="0.2">
      <c r="B40" s="13" t="s">
        <v>159</v>
      </c>
      <c r="C40" s="16">
        <v>143845</v>
      </c>
      <c r="D40" s="17">
        <f>C40/$C$47</f>
        <v>4.3472553968056106E-5</v>
      </c>
      <c r="F40" s="13" t="s">
        <v>313</v>
      </c>
      <c r="G40" s="16">
        <v>134370</v>
      </c>
      <c r="H40" s="17">
        <f t="shared" si="0"/>
        <v>4.1374123702441459E-5</v>
      </c>
      <c r="J40" s="13" t="s">
        <v>313</v>
      </c>
      <c r="K40" s="16">
        <v>110043</v>
      </c>
      <c r="L40" s="17">
        <f t="shared" si="2"/>
        <v>3.4928586433470024E-5</v>
      </c>
      <c r="N40" s="13" t="s">
        <v>159</v>
      </c>
      <c r="O40" s="16">
        <v>148337</v>
      </c>
      <c r="P40" s="17">
        <f t="shared" si="1"/>
        <v>4.755436334562852E-5</v>
      </c>
      <c r="R40" s="13" t="s">
        <v>159</v>
      </c>
      <c r="S40" s="16">
        <v>138289</v>
      </c>
      <c r="T40" s="17">
        <f t="shared" si="3"/>
        <v>4.5612644490133302E-5</v>
      </c>
      <c r="V40" s="13" t="s">
        <v>159</v>
      </c>
      <c r="W40" s="16">
        <v>140112</v>
      </c>
      <c r="X40" s="42">
        <f t="shared" si="4"/>
        <v>4.6827712901584924E-5</v>
      </c>
      <c r="Z40" s="13" t="s">
        <v>158</v>
      </c>
      <c r="AA40" s="16">
        <v>137153</v>
      </c>
      <c r="AB40" s="42">
        <f t="shared" si="5"/>
        <v>4.6990201065223006E-5</v>
      </c>
      <c r="AC40" s="12"/>
      <c r="AD40" s="13" t="s">
        <v>191</v>
      </c>
      <c r="AE40" s="16">
        <v>323558</v>
      </c>
      <c r="AF40" s="42" t="e">
        <f>AE40/#REF!</f>
        <v>#REF!</v>
      </c>
      <c r="AG40" s="12"/>
      <c r="AH40" s="13" t="s">
        <v>191</v>
      </c>
      <c r="AI40" s="16">
        <v>297812</v>
      </c>
      <c r="AJ40" s="42" t="e">
        <f>AI40/#REF!</f>
        <v>#REF!</v>
      </c>
      <c r="AK40" s="12"/>
      <c r="AL40" s="13" t="s">
        <v>111</v>
      </c>
      <c r="AM40" s="16">
        <v>802066</v>
      </c>
      <c r="AN40" s="42" t="e">
        <f>AM40/#REF!</f>
        <v>#REF!</v>
      </c>
      <c r="AO40" s="12"/>
      <c r="AP40" s="13" t="s">
        <v>111</v>
      </c>
      <c r="AQ40" s="16">
        <v>811834</v>
      </c>
      <c r="AR40" s="42" t="e">
        <f>AQ40/#REF!</f>
        <v>#REF!</v>
      </c>
      <c r="AS40" s="12"/>
      <c r="AT40" s="13" t="s">
        <v>105</v>
      </c>
      <c r="AU40" s="16">
        <v>1994437</v>
      </c>
      <c r="AV40" s="42" t="e">
        <f>AU40/#REF!</f>
        <v>#REF!</v>
      </c>
      <c r="AW40" s="12"/>
      <c r="AX40" s="13" t="s">
        <v>107</v>
      </c>
      <c r="AY40" s="16">
        <v>1188970</v>
      </c>
      <c r="AZ40" s="42" t="e">
        <f>AY40/#REF!</f>
        <v>#REF!</v>
      </c>
      <c r="BA40" s="12"/>
      <c r="BB40" s="13" t="s">
        <v>108</v>
      </c>
      <c r="BC40" s="16">
        <v>1114848</v>
      </c>
      <c r="BD40" s="42" t="e">
        <f>BC40/#REF!</f>
        <v>#REF!</v>
      </c>
      <c r="BE40" s="12"/>
      <c r="BF40" s="13" t="s">
        <v>37</v>
      </c>
      <c r="BG40" s="16">
        <v>236</v>
      </c>
      <c r="BH40" s="42" t="e">
        <f>BG40/#REF!</f>
        <v>#REF!</v>
      </c>
      <c r="BI40" s="12"/>
      <c r="BJ40" s="13" t="s">
        <v>5</v>
      </c>
      <c r="BK40" s="16">
        <v>859</v>
      </c>
      <c r="BL40" s="42" t="e">
        <f>BK40/#REF!</f>
        <v>#REF!</v>
      </c>
      <c r="BM40" s="12"/>
      <c r="BN40" s="13" t="s">
        <v>34</v>
      </c>
      <c r="BO40" s="16">
        <v>867</v>
      </c>
      <c r="BP40" s="42" t="e">
        <f>BO40/#REF!</f>
        <v>#REF!</v>
      </c>
      <c r="BQ40" s="12"/>
      <c r="BR40" s="13" t="s">
        <v>55</v>
      </c>
      <c r="BS40" s="16">
        <v>1388</v>
      </c>
      <c r="BT40" s="42" t="e">
        <f>BS40/#REF!</f>
        <v>#REF!</v>
      </c>
      <c r="BU40" s="12"/>
      <c r="BV40" s="13" t="s">
        <v>9</v>
      </c>
      <c r="BW40" s="16">
        <v>1082</v>
      </c>
      <c r="BX40" s="42" t="e">
        <f>BW40/#REF!</f>
        <v>#REF!</v>
      </c>
      <c r="BY40" s="12"/>
      <c r="BZ40" s="13" t="s">
        <v>9</v>
      </c>
      <c r="CA40" s="16">
        <v>1062</v>
      </c>
      <c r="CB40" s="42" t="e">
        <f>CA40/#REF!</f>
        <v>#REF!</v>
      </c>
      <c r="CC40" s="12"/>
      <c r="CD40" s="13" t="s">
        <v>9</v>
      </c>
      <c r="CE40" s="16">
        <v>2270</v>
      </c>
      <c r="CF40" s="42" t="e">
        <f>CE40/#REF!</f>
        <v>#REF!</v>
      </c>
      <c r="CG40" s="12"/>
    </row>
    <row r="41" spans="2:85" x14ac:dyDescent="0.2">
      <c r="B41" s="13" t="s">
        <v>367</v>
      </c>
      <c r="C41" s="16">
        <v>120000</v>
      </c>
      <c r="D41" s="17">
        <f>C41/$C$47</f>
        <v>3.6266164803550575E-5</v>
      </c>
      <c r="F41" s="13" t="s">
        <v>343</v>
      </c>
      <c r="G41" s="16">
        <v>72302</v>
      </c>
      <c r="H41" s="17">
        <f t="shared" si="0"/>
        <v>2.2262647108237866E-5</v>
      </c>
      <c r="J41" s="13" t="s">
        <v>349</v>
      </c>
      <c r="K41" s="16">
        <v>55673</v>
      </c>
      <c r="L41" s="17">
        <f t="shared" si="2"/>
        <v>1.767108487146458E-5</v>
      </c>
      <c r="N41" s="13" t="s">
        <v>313</v>
      </c>
      <c r="O41" s="16">
        <v>82474</v>
      </c>
      <c r="P41" s="17">
        <f t="shared" si="1"/>
        <v>2.6439786179896898E-5</v>
      </c>
      <c r="R41" s="13" t="s">
        <v>324</v>
      </c>
      <c r="S41" s="16">
        <v>60484</v>
      </c>
      <c r="T41" s="17">
        <f t="shared" si="3"/>
        <v>1.9949780454998031E-5</v>
      </c>
      <c r="V41" s="13" t="s">
        <v>117</v>
      </c>
      <c r="W41" s="16">
        <v>65856</v>
      </c>
      <c r="X41" s="42">
        <f t="shared" si="4"/>
        <v>2.2010148030481164E-5</v>
      </c>
      <c r="Z41" s="13" t="s">
        <v>159</v>
      </c>
      <c r="AA41" s="16">
        <v>130845</v>
      </c>
      <c r="AB41" s="42">
        <f t="shared" si="5"/>
        <v>4.4829007447005198E-5</v>
      </c>
      <c r="AC41" s="12"/>
      <c r="AD41" s="13" t="s">
        <v>114</v>
      </c>
      <c r="AE41" s="16">
        <v>254938</v>
      </c>
      <c r="AF41" s="42" t="e">
        <f>AE41/#REF!</f>
        <v>#REF!</v>
      </c>
      <c r="AG41" s="12"/>
      <c r="AH41" s="13" t="s">
        <v>114</v>
      </c>
      <c r="AI41" s="16">
        <v>251140</v>
      </c>
      <c r="AJ41" s="42" t="e">
        <f>AI41/#REF!</f>
        <v>#REF!</v>
      </c>
      <c r="AK41" s="12"/>
      <c r="AL41" s="13" t="s">
        <v>173</v>
      </c>
      <c r="AM41" s="16">
        <v>604718</v>
      </c>
      <c r="AN41" s="42" t="e">
        <f>AM41/#REF!</f>
        <v>#REF!</v>
      </c>
      <c r="AO41" s="12"/>
      <c r="AP41" s="13" t="s">
        <v>115</v>
      </c>
      <c r="AQ41" s="16">
        <v>755945</v>
      </c>
      <c r="AR41" s="42" t="e">
        <f>AQ41/#REF!</f>
        <v>#REF!</v>
      </c>
      <c r="AS41" s="12"/>
      <c r="AT41" s="13" t="s">
        <v>106</v>
      </c>
      <c r="AU41" s="16">
        <v>1695970</v>
      </c>
      <c r="AV41" s="42" t="e">
        <f>AU41/#REF!</f>
        <v>#REF!</v>
      </c>
      <c r="AW41" s="12"/>
      <c r="AX41" s="13" t="s">
        <v>152</v>
      </c>
      <c r="AY41" s="16">
        <v>1135003</v>
      </c>
      <c r="AZ41" s="42" t="e">
        <f>AY41/#REF!</f>
        <v>#REF!</v>
      </c>
      <c r="BA41" s="12"/>
      <c r="BB41" s="13" t="s">
        <v>109</v>
      </c>
      <c r="BC41" s="16">
        <v>1098411</v>
      </c>
      <c r="BD41" s="42" t="e">
        <f>BC41/#REF!</f>
        <v>#REF!</v>
      </c>
      <c r="BE41" s="12"/>
      <c r="BF41" s="13" t="s">
        <v>47</v>
      </c>
      <c r="BG41" s="16">
        <v>227</v>
      </c>
      <c r="BH41" s="42" t="e">
        <f>BG41/#REF!</f>
        <v>#REF!</v>
      </c>
      <c r="BI41" s="12"/>
      <c r="BJ41" s="13" t="s">
        <v>37</v>
      </c>
      <c r="BK41" s="16">
        <v>255</v>
      </c>
      <c r="BL41" s="42" t="e">
        <f>BK41/#REF!</f>
        <v>#REF!</v>
      </c>
      <c r="BM41" s="12"/>
      <c r="BN41" s="13" t="s">
        <v>5</v>
      </c>
      <c r="BO41" s="16">
        <v>850</v>
      </c>
      <c r="BP41" s="42" t="e">
        <f>BO41/#REF!</f>
        <v>#REF!</v>
      </c>
      <c r="BQ41" s="12"/>
      <c r="BR41" s="13" t="s">
        <v>34</v>
      </c>
      <c r="BS41" s="16">
        <v>871</v>
      </c>
      <c r="BT41" s="42" t="e">
        <f>BS41/#REF!</f>
        <v>#REF!</v>
      </c>
      <c r="BU41" s="12"/>
      <c r="BV41" s="13" t="s">
        <v>5</v>
      </c>
      <c r="BW41" s="16">
        <v>996</v>
      </c>
      <c r="BX41" s="42" t="e">
        <f>BW41/#REF!</f>
        <v>#REF!</v>
      </c>
      <c r="BY41" s="12"/>
      <c r="BZ41" s="13" t="s">
        <v>60</v>
      </c>
      <c r="CA41" s="16">
        <v>859</v>
      </c>
      <c r="CB41" s="42" t="e">
        <f>CA41/#REF!</f>
        <v>#REF!</v>
      </c>
      <c r="CC41" s="12"/>
      <c r="CD41" s="13" t="s">
        <v>8</v>
      </c>
      <c r="CE41" s="16">
        <v>1718</v>
      </c>
      <c r="CF41" s="42" t="e">
        <f>CE41/#REF!</f>
        <v>#REF!</v>
      </c>
      <c r="CG41" s="12"/>
    </row>
    <row r="42" spans="2:85" x14ac:dyDescent="0.2">
      <c r="B42" s="13" t="s">
        <v>158</v>
      </c>
      <c r="C42" s="16">
        <v>62835</v>
      </c>
      <c r="D42" s="17">
        <f>C42/$C$47</f>
        <v>1.8989870545259171E-5</v>
      </c>
      <c r="F42" s="13" t="s">
        <v>158</v>
      </c>
      <c r="G42" s="16">
        <v>64588</v>
      </c>
      <c r="H42" s="17">
        <f t="shared" ref="H42:H43" si="6">G42/$G$46</f>
        <v>1.9887414614075231E-5</v>
      </c>
      <c r="J42" s="13" t="s">
        <v>186</v>
      </c>
      <c r="K42" s="16">
        <v>31031</v>
      </c>
      <c r="L42" s="17">
        <f t="shared" si="2"/>
        <v>9.8495039722382008E-6</v>
      </c>
      <c r="N42" s="13" t="s">
        <v>342</v>
      </c>
      <c r="O42" s="16">
        <v>57985</v>
      </c>
      <c r="P42" s="17">
        <f t="shared" si="1"/>
        <v>1.8589022014711564E-5</v>
      </c>
      <c r="R42" s="13" t="s">
        <v>313</v>
      </c>
      <c r="S42" s="16">
        <v>56108</v>
      </c>
      <c r="T42" s="17">
        <f t="shared" si="3"/>
        <v>1.8506419578219521E-5</v>
      </c>
      <c r="V42" s="13" t="s">
        <v>170</v>
      </c>
      <c r="W42" s="16">
        <v>51709</v>
      </c>
      <c r="X42" s="42">
        <f t="shared" si="4"/>
        <v>1.728199016806594E-5</v>
      </c>
      <c r="Z42" s="13" t="s">
        <v>117</v>
      </c>
      <c r="AA42" s="16">
        <v>75486</v>
      </c>
      <c r="AB42" s="42">
        <f t="shared" si="5"/>
        <v>2.5862374994418087E-5</v>
      </c>
      <c r="AC42" s="12"/>
      <c r="AD42" s="13" t="s">
        <v>184</v>
      </c>
      <c r="AE42" s="16">
        <v>173340</v>
      </c>
      <c r="AF42" s="42" t="e">
        <f>AE42/#REF!</f>
        <v>#REF!</v>
      </c>
      <c r="AG42" s="12"/>
      <c r="AH42" s="13" t="s">
        <v>158</v>
      </c>
      <c r="AI42" s="16">
        <v>187834</v>
      </c>
      <c r="AJ42" s="42" t="e">
        <f>AI42/#REF!</f>
        <v>#REF!</v>
      </c>
      <c r="AK42" s="12"/>
      <c r="AL42" s="13" t="s">
        <v>114</v>
      </c>
      <c r="AM42" s="16">
        <v>247672</v>
      </c>
      <c r="AN42" s="42" t="e">
        <f>AM42/#REF!</f>
        <v>#REF!</v>
      </c>
      <c r="AO42" s="12"/>
      <c r="AP42" s="13" t="s">
        <v>173</v>
      </c>
      <c r="AQ42" s="16">
        <v>497120</v>
      </c>
      <c r="AR42" s="42" t="e">
        <f>AQ42/#REF!</f>
        <v>#REF!</v>
      </c>
      <c r="AS42" s="12"/>
      <c r="AT42" s="13" t="s">
        <v>107</v>
      </c>
      <c r="AU42" s="16">
        <v>1138793</v>
      </c>
      <c r="AV42" s="42" t="e">
        <f>AU42/#REF!</f>
        <v>#REF!</v>
      </c>
      <c r="AW42" s="12"/>
      <c r="AX42" s="13" t="s">
        <v>108</v>
      </c>
      <c r="AY42" s="16">
        <v>1090489</v>
      </c>
      <c r="AZ42" s="42" t="e">
        <f>AY42/#REF!</f>
        <v>#REF!</v>
      </c>
      <c r="BA42" s="12"/>
      <c r="BB42" s="13" t="s">
        <v>110</v>
      </c>
      <c r="BC42" s="16">
        <v>1080604</v>
      </c>
      <c r="BD42" s="42" t="e">
        <f>BC42/#REF!</f>
        <v>#REF!</v>
      </c>
      <c r="BE42" s="12"/>
      <c r="BF42" s="13" t="s">
        <v>33</v>
      </c>
      <c r="BG42" s="16">
        <v>211</v>
      </c>
      <c r="BH42" s="42" t="e">
        <f>BG42/#REF!</f>
        <v>#REF!</v>
      </c>
      <c r="BI42" s="12"/>
      <c r="BJ42" s="13" t="s">
        <v>32</v>
      </c>
      <c r="BK42" s="16">
        <v>209</v>
      </c>
      <c r="BL42" s="42" t="e">
        <f>BK42/#REF!</f>
        <v>#REF!</v>
      </c>
      <c r="BM42" s="12"/>
      <c r="BN42" s="13" t="s">
        <v>32</v>
      </c>
      <c r="BO42" s="16">
        <v>221</v>
      </c>
      <c r="BP42" s="42" t="e">
        <f>BO42/#REF!</f>
        <v>#REF!</v>
      </c>
      <c r="BQ42" s="12"/>
      <c r="BR42" s="13" t="s">
        <v>5</v>
      </c>
      <c r="BS42" s="16">
        <v>841</v>
      </c>
      <c r="BT42" s="42" t="e">
        <f>BS42/#REF!</f>
        <v>#REF!</v>
      </c>
      <c r="BU42" s="12"/>
      <c r="BV42" s="13" t="s">
        <v>34</v>
      </c>
      <c r="BW42" s="16">
        <v>866</v>
      </c>
      <c r="BX42" s="42" t="e">
        <f>BW42/#REF!</f>
        <v>#REF!</v>
      </c>
      <c r="BY42" s="12"/>
      <c r="BZ42" s="13" t="s">
        <v>34</v>
      </c>
      <c r="CA42" s="16">
        <v>858</v>
      </c>
      <c r="CB42" s="42" t="e">
        <f>CA42/#REF!</f>
        <v>#REF!</v>
      </c>
      <c r="CC42" s="12"/>
      <c r="CD42" s="13" t="s">
        <v>65</v>
      </c>
      <c r="CE42" s="16">
        <v>1707</v>
      </c>
      <c r="CF42" s="42" t="e">
        <f>CE42/#REF!</f>
        <v>#REF!</v>
      </c>
      <c r="CG42" s="12"/>
    </row>
    <row r="43" spans="2:85" x14ac:dyDescent="0.2">
      <c r="B43" s="13" t="s">
        <v>378</v>
      </c>
      <c r="C43" s="16">
        <v>61429</v>
      </c>
      <c r="D43" s="17">
        <f>C43/$C$47</f>
        <v>1.8564951980977569E-5</v>
      </c>
      <c r="F43" s="13" t="s">
        <v>349</v>
      </c>
      <c r="G43" s="16">
        <v>52639</v>
      </c>
      <c r="H43" s="17">
        <f t="shared" si="6"/>
        <v>1.620817516985053E-5</v>
      </c>
      <c r="J43" s="13" t="s">
        <v>343</v>
      </c>
      <c r="K43" s="16">
        <v>22126</v>
      </c>
      <c r="L43" s="17">
        <f t="shared" si="2"/>
        <v>7.0229810476537154E-6</v>
      </c>
      <c r="N43" s="13" t="s">
        <v>324</v>
      </c>
      <c r="O43" s="16">
        <v>56925</v>
      </c>
      <c r="P43" s="17">
        <f t="shared" si="1"/>
        <v>1.8249203728334154E-5</v>
      </c>
      <c r="R43" s="13" t="s">
        <v>186</v>
      </c>
      <c r="S43" s="16">
        <v>38457</v>
      </c>
      <c r="T43" s="17">
        <f t="shared" si="3"/>
        <v>1.2684490228124121E-5</v>
      </c>
      <c r="V43" s="13" t="s">
        <v>186</v>
      </c>
      <c r="W43" s="16">
        <v>42967</v>
      </c>
      <c r="X43" s="42">
        <f t="shared" si="4"/>
        <v>1.4360271356075135E-5</v>
      </c>
      <c r="Z43" s="13" t="s">
        <v>186</v>
      </c>
      <c r="AA43" s="16">
        <v>46685</v>
      </c>
      <c r="AB43" s="42">
        <f t="shared" si="5"/>
        <v>1.5994819921765736E-5</v>
      </c>
      <c r="AC43" s="12"/>
      <c r="AD43" s="13" t="s">
        <v>158</v>
      </c>
      <c r="AE43" s="16">
        <v>165573</v>
      </c>
      <c r="AF43" s="42" t="e">
        <f>AE43/#REF!</f>
        <v>#REF!</v>
      </c>
      <c r="AG43" s="12"/>
      <c r="AH43" s="13" t="s">
        <v>170</v>
      </c>
      <c r="AI43" s="16">
        <v>185122</v>
      </c>
      <c r="AJ43" s="42" t="e">
        <f>AI43/#REF!</f>
        <v>#REF!</v>
      </c>
      <c r="AK43" s="12"/>
      <c r="AL43" s="13" t="s">
        <v>184</v>
      </c>
      <c r="AM43" s="16">
        <v>167891</v>
      </c>
      <c r="AN43" s="42" t="e">
        <f>AM43/#REF!</f>
        <v>#REF!</v>
      </c>
      <c r="AO43" s="12"/>
      <c r="AP43" s="13" t="s">
        <v>114</v>
      </c>
      <c r="AQ43" s="16">
        <v>253315</v>
      </c>
      <c r="AR43" s="42" t="e">
        <f>AQ43/#REF!</f>
        <v>#REF!</v>
      </c>
      <c r="AS43" s="12"/>
      <c r="AT43" s="13" t="s">
        <v>152</v>
      </c>
      <c r="AU43" s="16">
        <v>1134335</v>
      </c>
      <c r="AV43" s="42" t="e">
        <f>AU43/#REF!</f>
        <v>#REF!</v>
      </c>
      <c r="AW43" s="12"/>
      <c r="AX43" s="13" t="s">
        <v>154</v>
      </c>
      <c r="AY43" s="16">
        <v>1069913</v>
      </c>
      <c r="AZ43" s="42" t="e">
        <f>AY43/#REF!</f>
        <v>#REF!</v>
      </c>
      <c r="BA43" s="12"/>
      <c r="BB43" s="13" t="s">
        <v>111</v>
      </c>
      <c r="BC43" s="16">
        <v>848700</v>
      </c>
      <c r="BD43" s="42" t="e">
        <f>BC43/#REF!</f>
        <v>#REF!</v>
      </c>
      <c r="BE43" s="12"/>
      <c r="BF43" s="13" t="s">
        <v>32</v>
      </c>
      <c r="BG43" s="16">
        <v>141</v>
      </c>
      <c r="BH43" s="42" t="e">
        <f>BG43/#REF!</f>
        <v>#REF!</v>
      </c>
      <c r="BI43" s="12"/>
      <c r="BJ43" s="13" t="s">
        <v>33</v>
      </c>
      <c r="BK43" s="16">
        <v>198</v>
      </c>
      <c r="BL43" s="42" t="e">
        <f>BK43/#REF!</f>
        <v>#REF!</v>
      </c>
      <c r="BM43" s="12"/>
      <c r="BN43" s="13" t="s">
        <v>33</v>
      </c>
      <c r="BO43" s="16">
        <v>213</v>
      </c>
      <c r="BP43" s="42" t="e">
        <f>BO43/#REF!</f>
        <v>#REF!</v>
      </c>
      <c r="BQ43" s="12"/>
      <c r="BR43" s="13" t="s">
        <v>38</v>
      </c>
      <c r="BS43" s="16">
        <v>824</v>
      </c>
      <c r="BT43" s="42" t="e">
        <f>BS43/#REF!</f>
        <v>#REF!</v>
      </c>
      <c r="BU43" s="12"/>
      <c r="BV43" s="13" t="s">
        <v>60</v>
      </c>
      <c r="BW43" s="16">
        <v>766</v>
      </c>
      <c r="BX43" s="42" t="e">
        <f>BW43/#REF!</f>
        <v>#REF!</v>
      </c>
      <c r="BY43" s="12"/>
      <c r="BZ43" s="13" t="s">
        <v>5</v>
      </c>
      <c r="CA43" s="16">
        <v>577</v>
      </c>
      <c r="CB43" s="42" t="e">
        <f>CA43/#REF!</f>
        <v>#REF!</v>
      </c>
      <c r="CC43" s="12"/>
      <c r="CD43" s="13" t="s">
        <v>60</v>
      </c>
      <c r="CE43" s="16">
        <v>962</v>
      </c>
      <c r="CF43" s="42" t="e">
        <f>CE43/#REF!</f>
        <v>#REF!</v>
      </c>
      <c r="CG43" s="12"/>
    </row>
    <row r="44" spans="2:85" x14ac:dyDescent="0.2">
      <c r="B44" s="13" t="s">
        <v>349</v>
      </c>
      <c r="C44" s="16">
        <v>50834</v>
      </c>
      <c r="D44" s="17">
        <f>C44/$C$47</f>
        <v>1.5362951846864084E-5</v>
      </c>
      <c r="F44" s="13" t="s">
        <v>186</v>
      </c>
      <c r="G44" s="16">
        <v>24002</v>
      </c>
      <c r="H44" s="17">
        <f>G44/$G$46</f>
        <v>7.3905017273647381E-6</v>
      </c>
      <c r="J44" s="13" t="s">
        <v>158</v>
      </c>
      <c r="K44" s="16">
        <v>450</v>
      </c>
      <c r="L44" s="17">
        <f t="shared" si="2"/>
        <v>1.4283383672802006E-7</v>
      </c>
      <c r="N44" s="13" t="s">
        <v>186</v>
      </c>
      <c r="O44" s="16">
        <v>35851</v>
      </c>
      <c r="P44" s="17">
        <f t="shared" ref="P44:P46" si="7">O44/$O$47</f>
        <v>1.1493231495204352E-5</v>
      </c>
      <c r="R44" s="13" t="s">
        <v>158</v>
      </c>
      <c r="S44" s="16">
        <v>20711</v>
      </c>
      <c r="T44" s="17">
        <f t="shared" si="3"/>
        <v>6.8312264897074307E-6</v>
      </c>
      <c r="V44" s="13" t="s">
        <v>313</v>
      </c>
      <c r="W44" s="16">
        <v>36356</v>
      </c>
      <c r="X44" s="42">
        <f t="shared" si="4"/>
        <v>1.2150767459247041E-5</v>
      </c>
      <c r="Z44" s="13" t="s">
        <v>170</v>
      </c>
      <c r="AA44" s="16">
        <v>28794</v>
      </c>
      <c r="AB44" s="42">
        <f t="shared" si="5"/>
        <v>9.8651567918458315E-6</v>
      </c>
      <c r="AC44" s="12"/>
      <c r="AD44" s="13" t="s">
        <v>185</v>
      </c>
      <c r="AE44" s="16">
        <v>163437</v>
      </c>
      <c r="AF44" s="42" t="e">
        <f>AE44/#REF!</f>
        <v>#REF!</v>
      </c>
      <c r="AG44" s="12"/>
      <c r="AH44" s="13" t="s">
        <v>184</v>
      </c>
      <c r="AI44" s="16">
        <v>165635</v>
      </c>
      <c r="AJ44" s="42" t="e">
        <f>AI44/#REF!</f>
        <v>#REF!</v>
      </c>
      <c r="AK44" s="12"/>
      <c r="AL44" s="13" t="s">
        <v>185</v>
      </c>
      <c r="AM44" s="16">
        <v>163665</v>
      </c>
      <c r="AN44" s="42" t="e">
        <f>AM44/#REF!</f>
        <v>#REF!</v>
      </c>
      <c r="AO44" s="12"/>
      <c r="AP44" s="13" t="s">
        <v>170</v>
      </c>
      <c r="AQ44" s="16">
        <v>199773</v>
      </c>
      <c r="AR44" s="42" t="e">
        <f>AQ44/#REF!</f>
        <v>#REF!</v>
      </c>
      <c r="AS44" s="12"/>
      <c r="AT44" s="13" t="s">
        <v>108</v>
      </c>
      <c r="AU44" s="16">
        <v>1034956</v>
      </c>
      <c r="AV44" s="42" t="e">
        <f>AU44/#REF!</f>
        <v>#REF!</v>
      </c>
      <c r="AW44" s="12"/>
      <c r="AX44" s="13" t="s">
        <v>110</v>
      </c>
      <c r="AY44" s="16">
        <v>1043156</v>
      </c>
      <c r="AZ44" s="42" t="e">
        <f>AY44/#REF!</f>
        <v>#REF!</v>
      </c>
      <c r="BA44" s="12"/>
      <c r="BB44" s="13" t="s">
        <v>112</v>
      </c>
      <c r="BC44" s="16">
        <v>362679</v>
      </c>
      <c r="BD44" s="42" t="e">
        <f>BC44/#REF!</f>
        <v>#REF!</v>
      </c>
      <c r="BE44" s="12"/>
      <c r="BF44" s="13" t="s">
        <v>77</v>
      </c>
      <c r="BG44" s="16">
        <v>126</v>
      </c>
      <c r="BH44" s="42" t="e">
        <f>BG44/#REF!</f>
        <v>#REF!</v>
      </c>
      <c r="BI44" s="12"/>
      <c r="BJ44" s="13" t="s">
        <v>47</v>
      </c>
      <c r="BK44" s="16">
        <v>155</v>
      </c>
      <c r="BL44" s="42" t="e">
        <f>BK44/#REF!</f>
        <v>#REF!</v>
      </c>
      <c r="BM44" s="12"/>
      <c r="BN44" s="13" t="s">
        <v>42</v>
      </c>
      <c r="BO44" s="16">
        <v>197</v>
      </c>
      <c r="BP44" s="42" t="e">
        <f>BO44/#REF!</f>
        <v>#REF!</v>
      </c>
      <c r="BQ44" s="12"/>
      <c r="BR44" s="13" t="s">
        <v>53</v>
      </c>
      <c r="BS44" s="16">
        <v>661</v>
      </c>
      <c r="BT44" s="42" t="e">
        <f>BS44/#REF!</f>
        <v>#REF!</v>
      </c>
      <c r="BU44" s="12"/>
      <c r="BV44" s="13" t="s">
        <v>47</v>
      </c>
      <c r="BW44" s="16">
        <v>262</v>
      </c>
      <c r="BX44" s="42" t="e">
        <f>BW44/#REF!</f>
        <v>#REF!</v>
      </c>
      <c r="BY44" s="12"/>
      <c r="BZ44" s="13" t="s">
        <v>7</v>
      </c>
      <c r="CA44" s="16">
        <v>256</v>
      </c>
      <c r="CB44" s="42" t="e">
        <f>CA44/#REF!</f>
        <v>#REF!</v>
      </c>
      <c r="CC44" s="12"/>
      <c r="CD44" s="13" t="s">
        <v>34</v>
      </c>
      <c r="CE44" s="16">
        <v>877</v>
      </c>
      <c r="CF44" s="42" t="e">
        <f>CE44/#REF!</f>
        <v>#REF!</v>
      </c>
      <c r="CG44" s="12"/>
    </row>
    <row r="45" spans="2:85" x14ac:dyDescent="0.2">
      <c r="B45" s="13" t="s">
        <v>186</v>
      </c>
      <c r="C45" s="16">
        <v>21843</v>
      </c>
      <c r="D45" s="17">
        <f>C45/$C$47</f>
        <v>6.6013486483662936E-6</v>
      </c>
      <c r="F45" s="13" t="s">
        <v>367</v>
      </c>
      <c r="G45" s="16">
        <v>8247</v>
      </c>
      <c r="H45" s="17">
        <f>G45/$G$46</f>
        <v>2.5393495436037412E-6</v>
      </c>
      <c r="J45" s="19" t="s">
        <v>35</v>
      </c>
      <c r="K45" s="20">
        <f>SUM(K6:K44)</f>
        <v>3150513984</v>
      </c>
      <c r="L45" s="21"/>
      <c r="N45" s="13" t="s">
        <v>343</v>
      </c>
      <c r="O45" s="16">
        <v>1205</v>
      </c>
      <c r="P45" s="17">
        <f t="shared" si="7"/>
        <v>3.8630286328753017E-7</v>
      </c>
      <c r="R45" s="19" t="s">
        <v>35</v>
      </c>
      <c r="S45" s="20">
        <f>SUM(S6:S44)</f>
        <v>3031812813</v>
      </c>
      <c r="T45" s="21"/>
      <c r="V45" s="13" t="s">
        <v>158</v>
      </c>
      <c r="W45" s="16">
        <v>25629</v>
      </c>
      <c r="X45" s="42">
        <f t="shared" si="4"/>
        <v>8.565629310513875E-6</v>
      </c>
      <c r="Z45" s="13" t="s">
        <v>313</v>
      </c>
      <c r="AA45" s="16">
        <v>2146</v>
      </c>
      <c r="AB45" s="42">
        <f t="shared" si="5"/>
        <v>7.3524437297010322E-7</v>
      </c>
      <c r="AC45" s="12"/>
      <c r="AD45" s="13" t="s">
        <v>159</v>
      </c>
      <c r="AE45" s="16">
        <v>130754</v>
      </c>
      <c r="AF45" s="42" t="e">
        <f>AE45/#REF!</f>
        <v>#REF!</v>
      </c>
      <c r="AG45" s="12"/>
      <c r="AH45" s="13" t="s">
        <v>185</v>
      </c>
      <c r="AI45" s="16">
        <v>164396</v>
      </c>
      <c r="AJ45" s="42" t="e">
        <f>AI45/#REF!</f>
        <v>#REF!</v>
      </c>
      <c r="AK45" s="12"/>
      <c r="AL45" s="13" t="s">
        <v>117</v>
      </c>
      <c r="AM45" s="16">
        <v>137879</v>
      </c>
      <c r="AN45" s="42" t="e">
        <f>AM45/#REF!</f>
        <v>#REF!</v>
      </c>
      <c r="AO45" s="12"/>
      <c r="AP45" s="13" t="s">
        <v>184</v>
      </c>
      <c r="AQ45" s="16">
        <v>188443</v>
      </c>
      <c r="AR45" s="42" t="e">
        <f>AQ45/#REF!</f>
        <v>#REF!</v>
      </c>
      <c r="AS45" s="12"/>
      <c r="AT45" s="13" t="s">
        <v>154</v>
      </c>
      <c r="AU45" s="16">
        <v>1034134</v>
      </c>
      <c r="AV45" s="42" t="e">
        <f>AU45/#REF!</f>
        <v>#REF!</v>
      </c>
      <c r="AW45" s="12"/>
      <c r="AX45" s="13" t="s">
        <v>161</v>
      </c>
      <c r="AY45" s="16">
        <v>850980</v>
      </c>
      <c r="AZ45" s="42" t="e">
        <f>AY45/#REF!</f>
        <v>#REF!</v>
      </c>
      <c r="BA45" s="12"/>
      <c r="BB45" s="13" t="s">
        <v>113</v>
      </c>
      <c r="BC45" s="16">
        <v>279504</v>
      </c>
      <c r="BD45" s="42" t="e">
        <f>BC45/#REF!</f>
        <v>#REF!</v>
      </c>
      <c r="BE45" s="12"/>
      <c r="BF45" s="13" t="s">
        <v>21</v>
      </c>
      <c r="BG45" s="16">
        <v>92</v>
      </c>
      <c r="BH45" s="42" t="e">
        <f>BG45/#REF!</f>
        <v>#REF!</v>
      </c>
      <c r="BI45" s="12"/>
      <c r="BJ45" s="13" t="s">
        <v>23</v>
      </c>
      <c r="BK45" s="16">
        <v>97</v>
      </c>
      <c r="BL45" s="42" t="e">
        <f>BK45/#REF!</f>
        <v>#REF!</v>
      </c>
      <c r="BM45" s="12"/>
      <c r="BN45" s="13" t="s">
        <v>23</v>
      </c>
      <c r="BO45" s="16">
        <v>187</v>
      </c>
      <c r="BP45" s="42" t="e">
        <f>BO45/#REF!</f>
        <v>#REF!</v>
      </c>
      <c r="BQ45" s="12"/>
      <c r="BR45" s="13" t="s">
        <v>9</v>
      </c>
      <c r="BS45" s="16">
        <v>660</v>
      </c>
      <c r="BT45" s="42" t="e">
        <f>BS45/#REF!</f>
        <v>#REF!</v>
      </c>
      <c r="BU45" s="12"/>
      <c r="BV45" s="13" t="s">
        <v>32</v>
      </c>
      <c r="BW45" s="16">
        <v>237</v>
      </c>
      <c r="BX45" s="42" t="e">
        <f>BW45/#REF!</f>
        <v>#REF!</v>
      </c>
      <c r="BY45" s="12"/>
      <c r="BZ45" s="13" t="s">
        <v>32</v>
      </c>
      <c r="CA45" s="16">
        <v>237</v>
      </c>
      <c r="CB45" s="42" t="e">
        <f>CA45/#REF!</f>
        <v>#REF!</v>
      </c>
      <c r="CC45" s="12"/>
      <c r="CD45" s="13" t="s">
        <v>7</v>
      </c>
      <c r="CE45" s="16">
        <v>250</v>
      </c>
      <c r="CF45" s="42" t="e">
        <f>CE45/#REF!</f>
        <v>#REF!</v>
      </c>
      <c r="CG45" s="12"/>
    </row>
    <row r="46" spans="2:85" x14ac:dyDescent="0.2">
      <c r="B46" s="13" t="s">
        <v>354</v>
      </c>
      <c r="C46" s="16">
        <v>-440000</v>
      </c>
      <c r="D46" s="17">
        <f>C46/$C$47</f>
        <v>-1.3297593761301877E-4</v>
      </c>
      <c r="F46" s="19" t="s">
        <v>35</v>
      </c>
      <c r="G46" s="20">
        <f>SUM(G6:G45)</f>
        <v>3247682077</v>
      </c>
      <c r="H46" s="21"/>
      <c r="N46" s="13" t="s">
        <v>158</v>
      </c>
      <c r="O46" s="16">
        <v>-1473</v>
      </c>
      <c r="P46" s="17">
        <f t="shared" si="7"/>
        <v>-4.7221918474898918E-7</v>
      </c>
      <c r="S46" s="18"/>
      <c r="T46" s="12"/>
      <c r="V46" s="13" t="s">
        <v>324</v>
      </c>
      <c r="W46" s="16">
        <v>5863</v>
      </c>
      <c r="X46" s="42">
        <f t="shared" si="4"/>
        <v>1.9595101114964629E-6</v>
      </c>
      <c r="Z46" s="19" t="s">
        <v>35</v>
      </c>
      <c r="AA46" s="20">
        <f>SUM(AA6:AA45)</f>
        <v>2918757462</v>
      </c>
      <c r="AB46" s="21"/>
      <c r="AC46" s="12"/>
      <c r="AD46" s="13" t="s">
        <v>170</v>
      </c>
      <c r="AE46" s="16">
        <v>96601</v>
      </c>
      <c r="AF46" s="42" t="e">
        <f>AE46/#REF!</f>
        <v>#REF!</v>
      </c>
      <c r="AG46" s="12"/>
      <c r="AH46" s="13" t="s">
        <v>159</v>
      </c>
      <c r="AI46" s="16">
        <v>127080</v>
      </c>
      <c r="AJ46" s="42" t="e">
        <f>AI46/#REF!</f>
        <v>#REF!</v>
      </c>
      <c r="AK46" s="12"/>
      <c r="AL46" s="13" t="s">
        <v>170</v>
      </c>
      <c r="AM46" s="16">
        <v>123394</v>
      </c>
      <c r="AN46" s="42" t="e">
        <f>AM46/#REF!</f>
        <v>#REF!</v>
      </c>
      <c r="AO46" s="12"/>
      <c r="AP46" s="13" t="s">
        <v>175</v>
      </c>
      <c r="AQ46" s="16">
        <v>173857</v>
      </c>
      <c r="AR46" s="42" t="e">
        <f>AQ46/#REF!</f>
        <v>#REF!</v>
      </c>
      <c r="AS46" s="12"/>
      <c r="AT46" s="13" t="s">
        <v>178</v>
      </c>
      <c r="AU46" s="16">
        <v>1006969</v>
      </c>
      <c r="AV46" s="42" t="e">
        <f>AU46/#REF!</f>
        <v>#REF!</v>
      </c>
      <c r="AW46" s="12"/>
      <c r="AX46" s="13" t="s">
        <v>111</v>
      </c>
      <c r="AY46" s="16">
        <v>831995</v>
      </c>
      <c r="AZ46" s="42" t="e">
        <f>AY46/#REF!</f>
        <v>#REF!</v>
      </c>
      <c r="BA46" s="12"/>
      <c r="BB46" s="13" t="s">
        <v>114</v>
      </c>
      <c r="BC46" s="16">
        <v>233589</v>
      </c>
      <c r="BD46" s="42" t="e">
        <f>BC46/#REF!</f>
        <v>#REF!</v>
      </c>
      <c r="BE46" s="12"/>
      <c r="BF46" s="13" t="s">
        <v>29</v>
      </c>
      <c r="BG46" s="16">
        <v>75</v>
      </c>
      <c r="BH46" s="42" t="e">
        <f>BG46/#REF!</f>
        <v>#REF!</v>
      </c>
      <c r="BI46" s="12"/>
      <c r="BJ46" s="13" t="s">
        <v>29</v>
      </c>
      <c r="BK46" s="16">
        <v>96</v>
      </c>
      <c r="BL46" s="42" t="e">
        <f>BK46/#REF!</f>
        <v>#REF!</v>
      </c>
      <c r="BM46" s="12"/>
      <c r="BN46" s="13" t="s">
        <v>47</v>
      </c>
      <c r="BO46" s="16">
        <v>176</v>
      </c>
      <c r="BP46" s="42" t="e">
        <f>BO46/#REF!</f>
        <v>#REF!</v>
      </c>
      <c r="BQ46" s="12"/>
      <c r="BR46" s="13" t="s">
        <v>32</v>
      </c>
      <c r="BS46" s="16">
        <v>226</v>
      </c>
      <c r="BT46" s="42" t="e">
        <f>BS46/#REF!</f>
        <v>#REF!</v>
      </c>
      <c r="BU46" s="12"/>
      <c r="BV46" s="13" t="s">
        <v>33</v>
      </c>
      <c r="BW46" s="16">
        <v>198</v>
      </c>
      <c r="BX46" s="42" t="e">
        <f>BW46/#REF!</f>
        <v>#REF!</v>
      </c>
      <c r="BY46" s="12"/>
      <c r="BZ46" s="13" t="s">
        <v>47</v>
      </c>
      <c r="CA46" s="16">
        <v>230</v>
      </c>
      <c r="CB46" s="42" t="e">
        <f>CA46/#REF!</f>
        <v>#REF!</v>
      </c>
      <c r="CC46" s="12"/>
      <c r="CD46" s="13" t="s">
        <v>32</v>
      </c>
      <c r="CE46" s="16">
        <v>229</v>
      </c>
      <c r="CF46" s="42" t="e">
        <f>CE46/#REF!</f>
        <v>#REF!</v>
      </c>
      <c r="CG46" s="12"/>
    </row>
    <row r="47" spans="2:85" x14ac:dyDescent="0.2">
      <c r="B47" s="19" t="s">
        <v>35</v>
      </c>
      <c r="C47" s="20">
        <f>SUM(C6:C46)</f>
        <v>3308869318</v>
      </c>
      <c r="D47" s="21"/>
      <c r="K47" s="46">
        <f>SUM(K12:K44)</f>
        <v>1323923592</v>
      </c>
      <c r="N47" s="19" t="s">
        <v>35</v>
      </c>
      <c r="O47" s="20">
        <f>SUM(O6:O46)</f>
        <v>3119314182</v>
      </c>
      <c r="P47" s="21"/>
      <c r="S47" s="12"/>
      <c r="T47" s="12"/>
      <c r="V47" s="19" t="s">
        <v>35</v>
      </c>
      <c r="W47" s="20">
        <f>SUM(W6:W46)</f>
        <v>2992074379</v>
      </c>
      <c r="X47" s="21"/>
      <c r="Z47" s="22"/>
      <c r="AA47" s="18"/>
      <c r="AB47" s="12"/>
      <c r="AC47" s="12"/>
      <c r="AD47" s="13" t="s">
        <v>117</v>
      </c>
      <c r="AE47" s="16">
        <v>83237</v>
      </c>
      <c r="AF47" s="42" t="e">
        <f>AE47/#REF!</f>
        <v>#REF!</v>
      </c>
      <c r="AG47" s="12"/>
      <c r="AH47" s="13" t="s">
        <v>117</v>
      </c>
      <c r="AI47" s="16">
        <v>116235</v>
      </c>
      <c r="AJ47" s="42" t="e">
        <f>AI47/#REF!</f>
        <v>#REF!</v>
      </c>
      <c r="AK47" s="12"/>
      <c r="AL47" s="13" t="s">
        <v>159</v>
      </c>
      <c r="AM47" s="16">
        <v>122217</v>
      </c>
      <c r="AN47" s="42" t="e">
        <f>AM47/#REF!</f>
        <v>#REF!</v>
      </c>
      <c r="AO47" s="12"/>
      <c r="AP47" s="13" t="s">
        <v>185</v>
      </c>
      <c r="AQ47" s="16">
        <v>162120</v>
      </c>
      <c r="AR47" s="42" t="e">
        <f>AQ47/#REF!</f>
        <v>#REF!</v>
      </c>
      <c r="AS47" s="12"/>
      <c r="AT47" s="13" t="s">
        <v>110</v>
      </c>
      <c r="AU47" s="16">
        <v>970484</v>
      </c>
      <c r="AV47" s="42" t="e">
        <f>AU47/#REF!</f>
        <v>#REF!</v>
      </c>
      <c r="AW47" s="12"/>
      <c r="AX47" s="13" t="s">
        <v>173</v>
      </c>
      <c r="AY47" s="16">
        <v>516839</v>
      </c>
      <c r="AZ47" s="42" t="e">
        <f>AY47/#REF!</f>
        <v>#REF!</v>
      </c>
      <c r="BA47" s="12"/>
      <c r="BB47" s="13" t="s">
        <v>115</v>
      </c>
      <c r="BC47" s="16">
        <v>183013</v>
      </c>
      <c r="BD47" s="42" t="e">
        <f>BC47/#REF!</f>
        <v>#REF!</v>
      </c>
      <c r="BE47" s="12"/>
      <c r="BF47" s="13" t="s">
        <v>41</v>
      </c>
      <c r="BG47" s="16">
        <v>66</v>
      </c>
      <c r="BH47" s="42" t="e">
        <f>BG47/#REF!</f>
        <v>#REF!</v>
      </c>
      <c r="BI47" s="12"/>
      <c r="BJ47" s="13" t="s">
        <v>31</v>
      </c>
      <c r="BK47" s="16">
        <v>89</v>
      </c>
      <c r="BL47" s="42" t="e">
        <f>BK47/#REF!</f>
        <v>#REF!</v>
      </c>
      <c r="BM47" s="12"/>
      <c r="BN47" s="13" t="s">
        <v>29</v>
      </c>
      <c r="BO47" s="16">
        <v>97</v>
      </c>
      <c r="BP47" s="42" t="e">
        <f>BO47/#REF!</f>
        <v>#REF!</v>
      </c>
      <c r="BQ47" s="12"/>
      <c r="BR47" s="13" t="s">
        <v>47</v>
      </c>
      <c r="BS47" s="16">
        <v>217</v>
      </c>
      <c r="BT47" s="42" t="e">
        <f>BS47/#REF!</f>
        <v>#REF!</v>
      </c>
      <c r="BU47" s="12"/>
      <c r="BV47" s="13" t="s">
        <v>7</v>
      </c>
      <c r="BW47" s="16">
        <v>159</v>
      </c>
      <c r="BX47" s="42" t="e">
        <f>BW47/#REF!</f>
        <v>#REF!</v>
      </c>
      <c r="BY47" s="12"/>
      <c r="BZ47" s="13" t="s">
        <v>33</v>
      </c>
      <c r="CA47" s="16">
        <v>203</v>
      </c>
      <c r="CB47" s="42" t="e">
        <f>CA47/#REF!</f>
        <v>#REF!</v>
      </c>
      <c r="CC47" s="12"/>
      <c r="CD47" s="13" t="s">
        <v>47</v>
      </c>
      <c r="CE47" s="16">
        <v>198</v>
      </c>
      <c r="CF47" s="42" t="e">
        <f>CE47/#REF!</f>
        <v>#REF!</v>
      </c>
      <c r="CG47" s="12"/>
    </row>
    <row r="48" spans="2:85" x14ac:dyDescent="0.2">
      <c r="G48" s="46">
        <f>SUM(G12:G45)</f>
        <v>1295928146</v>
      </c>
      <c r="AC48" s="12"/>
      <c r="AD48" s="12"/>
      <c r="AE48" s="12"/>
      <c r="AF48" s="12"/>
      <c r="AG48" s="12"/>
      <c r="AH48" s="12"/>
      <c r="AI48" s="12"/>
      <c r="AJ48" s="12"/>
      <c r="AK48" s="12"/>
      <c r="AL48" s="22"/>
      <c r="AM48" s="18"/>
      <c r="AN48" s="12"/>
      <c r="AO48" s="12"/>
      <c r="AP48" s="25"/>
      <c r="AQ48" s="18"/>
      <c r="AR48" s="12"/>
      <c r="AS48" s="12"/>
      <c r="AT48" s="25"/>
      <c r="AU48" s="18"/>
      <c r="AV48" s="12"/>
      <c r="AW48" s="12"/>
      <c r="AX48" s="25"/>
      <c r="AY48" s="18"/>
      <c r="AZ48" s="12"/>
      <c r="BA48" s="12"/>
      <c r="BB48" s="22"/>
      <c r="BC48" s="18"/>
      <c r="BD48" s="12"/>
      <c r="BE48" s="12"/>
      <c r="BF48" s="22"/>
      <c r="BG48" s="18"/>
      <c r="BH48" s="12"/>
      <c r="BI48" s="12"/>
      <c r="BJ48" s="22"/>
      <c r="BK48" s="18"/>
      <c r="BL48" s="12"/>
      <c r="BM48" s="12"/>
      <c r="BN48" s="12"/>
      <c r="BO48" s="12"/>
      <c r="BP48" s="12"/>
      <c r="BQ48" s="12"/>
      <c r="BR48" s="12"/>
      <c r="BS48" s="12"/>
      <c r="BT48" s="12"/>
      <c r="BU48" s="12"/>
      <c r="BV48" s="12"/>
      <c r="BW48" s="12"/>
      <c r="BX48" s="12"/>
      <c r="BY48" s="12"/>
      <c r="BZ48" s="12"/>
      <c r="CA48" s="12"/>
      <c r="CB48" s="12"/>
      <c r="CC48" s="12"/>
      <c r="CD48" s="12"/>
      <c r="CE48" s="12"/>
      <c r="CF48" s="12"/>
      <c r="CG48" s="12"/>
    </row>
    <row r="49" spans="3:85" x14ac:dyDescent="0.2">
      <c r="C49" s="46">
        <f>SUM(C12:C46)</f>
        <v>1261538743</v>
      </c>
      <c r="AC49" s="12"/>
      <c r="AD49" s="12"/>
      <c r="AE49" s="12"/>
      <c r="AF49" s="12"/>
      <c r="AG49" s="12"/>
      <c r="AH49" s="12"/>
      <c r="AI49" s="12"/>
      <c r="AJ49" s="12"/>
      <c r="AK49" s="12"/>
      <c r="AL49" s="25"/>
      <c r="AM49" s="18"/>
      <c r="AN49" s="12"/>
      <c r="AO49" s="12"/>
      <c r="AP49" s="22"/>
      <c r="AQ49" s="18"/>
      <c r="AR49" s="12"/>
      <c r="AS49" s="12"/>
      <c r="AT49" s="22"/>
      <c r="AU49" s="18"/>
      <c r="AV49" s="12"/>
      <c r="AW49" s="12"/>
      <c r="AX49" s="22"/>
      <c r="AY49" s="18"/>
      <c r="AZ49" s="12"/>
      <c r="BA49" s="12"/>
      <c r="BB49" s="22"/>
      <c r="BC49" s="18"/>
      <c r="BD49" s="12"/>
      <c r="BE49" s="12"/>
      <c r="BF49" s="22"/>
      <c r="BG49" s="18"/>
      <c r="BH49" s="12"/>
      <c r="BI49" s="12"/>
      <c r="BJ49" s="22"/>
      <c r="BK49" s="18"/>
      <c r="BL49" s="12"/>
      <c r="BM49" s="12"/>
      <c r="BN49" s="12"/>
      <c r="BO49" s="12"/>
      <c r="BP49" s="12"/>
      <c r="BQ49" s="12"/>
      <c r="BR49" s="12"/>
      <c r="BS49" s="12"/>
      <c r="BT49" s="12"/>
      <c r="BU49" s="12"/>
      <c r="BV49" s="12"/>
      <c r="BW49" s="12"/>
      <c r="BX49" s="12"/>
      <c r="BY49" s="12"/>
      <c r="BZ49" s="12"/>
      <c r="CA49" s="12"/>
      <c r="CB49" s="12"/>
      <c r="CC49" s="12"/>
      <c r="CD49" s="12"/>
      <c r="CE49" s="12"/>
      <c r="CF49" s="12"/>
      <c r="CG49" s="12"/>
    </row>
    <row r="50" spans="3:85" x14ac:dyDescent="0.2">
      <c r="AL50" s="1"/>
      <c r="AM50" s="2"/>
      <c r="AP50" s="3"/>
      <c r="AQ50" s="2"/>
      <c r="AT50" s="3"/>
      <c r="AU50" s="2"/>
      <c r="AX50" s="3"/>
      <c r="AY50" s="2"/>
      <c r="BB50" s="3"/>
      <c r="BC50" s="2"/>
      <c r="BF50" s="1"/>
      <c r="BG50" s="2"/>
      <c r="BJ50" s="1"/>
      <c r="BK50" s="2"/>
    </row>
    <row r="51" spans="3:85" x14ac:dyDescent="0.2">
      <c r="AL51" s="3"/>
      <c r="AM51" s="2"/>
      <c r="AP51" s="1"/>
      <c r="AQ51" s="2"/>
      <c r="AT51" s="1"/>
      <c r="AU51" s="2"/>
      <c r="AX51" s="1"/>
      <c r="AY51" s="2"/>
      <c r="BB51" s="1"/>
      <c r="BC51" s="2"/>
      <c r="BF51" s="3"/>
      <c r="BG51" s="2"/>
      <c r="BJ51" s="1"/>
      <c r="BK51" s="2"/>
    </row>
    <row r="52" spans="3:85" x14ac:dyDescent="0.2">
      <c r="AL52" s="1"/>
      <c r="AM52" s="2"/>
      <c r="AP52" s="3"/>
      <c r="AQ52" s="2"/>
      <c r="AT52" s="3"/>
      <c r="AU52" s="2"/>
      <c r="AX52" s="3"/>
      <c r="AY52" s="2"/>
      <c r="BB52" s="3"/>
      <c r="BC52" s="2"/>
      <c r="BF52" s="1"/>
      <c r="BG52" s="2"/>
      <c r="BJ52" s="1"/>
      <c r="BK52" s="2"/>
    </row>
    <row r="53" spans="3:85" x14ac:dyDescent="0.2">
      <c r="AL53" s="3"/>
      <c r="AM53" s="2"/>
      <c r="AP53" s="1"/>
      <c r="AQ53" s="2"/>
      <c r="AT53" s="1"/>
      <c r="AU53" s="2"/>
      <c r="AX53" s="1"/>
      <c r="AY53" s="2"/>
      <c r="BB53" s="1"/>
      <c r="BC53" s="2"/>
      <c r="BF53" s="3"/>
      <c r="BG53" s="2"/>
      <c r="BJ53" s="3"/>
      <c r="BK53" s="2"/>
    </row>
    <row r="54" spans="3:85" x14ac:dyDescent="0.2">
      <c r="G54" s="16"/>
      <c r="AL54" s="1"/>
      <c r="AM54" s="2"/>
      <c r="AP54" s="3"/>
      <c r="AQ54" s="2"/>
      <c r="AT54" s="3"/>
      <c r="AU54" s="2"/>
      <c r="AX54" s="3"/>
      <c r="AY54" s="2"/>
      <c r="BB54" s="3"/>
      <c r="BC54" s="2"/>
      <c r="BF54" s="1"/>
      <c r="BG54" s="2"/>
      <c r="BJ54" s="1"/>
      <c r="BK54" s="2"/>
    </row>
    <row r="55" spans="3:85" x14ac:dyDescent="0.2">
      <c r="C55" s="16"/>
      <c r="G55" s="16"/>
      <c r="AL55" s="3"/>
      <c r="AM55" s="2"/>
      <c r="AP55" s="1"/>
      <c r="AQ55" s="2"/>
      <c r="AT55" s="1"/>
      <c r="AU55" s="2"/>
      <c r="AX55" s="1"/>
      <c r="AY55" s="2"/>
      <c r="BB55" s="1"/>
      <c r="BC55" s="2"/>
      <c r="BF55" s="3"/>
      <c r="BG55" s="2"/>
      <c r="BJ55" s="3"/>
      <c r="BK55" s="2"/>
    </row>
    <row r="56" spans="3:85" x14ac:dyDescent="0.2">
      <c r="C56" s="16"/>
      <c r="G56" s="16"/>
      <c r="AP56" s="3"/>
      <c r="AQ56" s="2"/>
      <c r="AT56" s="3"/>
      <c r="AU56" s="2"/>
      <c r="AX56" s="3"/>
      <c r="AY56" s="2"/>
      <c r="BB56" s="3"/>
      <c r="BC56" s="2"/>
      <c r="BF56" s="1"/>
      <c r="BG56" s="2"/>
      <c r="BJ56" s="1"/>
      <c r="BK56" s="2"/>
    </row>
    <row r="57" spans="3:85" x14ac:dyDescent="0.2">
      <c r="C57" s="16"/>
      <c r="G57" s="16"/>
      <c r="AP57" s="1"/>
      <c r="AQ57" s="2"/>
      <c r="AT57" s="1"/>
      <c r="AU57" s="2"/>
      <c r="AX57" s="1"/>
      <c r="AY57" s="2"/>
      <c r="BB57" s="1"/>
      <c r="BC57" s="2"/>
      <c r="BF57" s="3"/>
      <c r="BG57" s="2"/>
      <c r="BJ57" s="3"/>
      <c r="BK57" s="2"/>
    </row>
    <row r="58" spans="3:85" x14ac:dyDescent="0.2">
      <c r="C58" s="16"/>
      <c r="G58" s="16"/>
      <c r="AP58" s="3"/>
      <c r="AQ58" s="2"/>
      <c r="AT58" s="3"/>
      <c r="AU58" s="2"/>
      <c r="AX58" s="3"/>
      <c r="AY58" s="2"/>
      <c r="BB58" s="3"/>
      <c r="BC58" s="2"/>
      <c r="BF58" s="1"/>
      <c r="BG58" s="2"/>
      <c r="BJ58" s="1"/>
      <c r="BK58" s="2"/>
    </row>
    <row r="59" spans="3:85" x14ac:dyDescent="0.2">
      <c r="C59" s="16"/>
      <c r="G59" s="16"/>
      <c r="BB59" s="1"/>
      <c r="BC59" s="2"/>
      <c r="BF59" s="3"/>
      <c r="BG59" s="2"/>
      <c r="BJ59" s="3"/>
      <c r="BK59" s="2"/>
    </row>
    <row r="60" spans="3:85" x14ac:dyDescent="0.2">
      <c r="C60" s="16"/>
      <c r="G60" s="16"/>
      <c r="BB60" s="3"/>
      <c r="BC60" s="2"/>
      <c r="BF60" s="1"/>
      <c r="BG60" s="2"/>
      <c r="BJ60" s="1"/>
      <c r="BK60" s="2"/>
    </row>
    <row r="61" spans="3:85" x14ac:dyDescent="0.2">
      <c r="C61" s="16"/>
      <c r="G61" s="16"/>
      <c r="BF61" s="3"/>
      <c r="BG61" s="2"/>
      <c r="BJ61" s="3"/>
      <c r="BK61" s="2"/>
    </row>
    <row r="62" spans="3:85" x14ac:dyDescent="0.2">
      <c r="C62" s="16"/>
      <c r="G62" s="16"/>
      <c r="BJ62" s="1"/>
      <c r="BK62" s="2"/>
    </row>
    <row r="63" spans="3:85" x14ac:dyDescent="0.2">
      <c r="C63" s="16"/>
      <c r="G63" s="16"/>
      <c r="BJ63" s="3"/>
      <c r="BK63" s="2"/>
    </row>
    <row r="64" spans="3:85" x14ac:dyDescent="0.2">
      <c r="C64" s="16"/>
      <c r="G64" s="16"/>
    </row>
    <row r="65" spans="3:7" x14ac:dyDescent="0.2">
      <c r="C65" s="16"/>
      <c r="G65" s="16"/>
    </row>
    <row r="66" spans="3:7" x14ac:dyDescent="0.2">
      <c r="C66" s="16"/>
      <c r="G66" s="16"/>
    </row>
    <row r="67" spans="3:7" x14ac:dyDescent="0.2">
      <c r="C67" s="16"/>
      <c r="G67" s="16"/>
    </row>
    <row r="68" spans="3:7" x14ac:dyDescent="0.2">
      <c r="C68" s="16"/>
      <c r="G68" s="16"/>
    </row>
    <row r="69" spans="3:7" x14ac:dyDescent="0.2">
      <c r="C69" s="16"/>
      <c r="G69" s="16"/>
    </row>
    <row r="70" spans="3:7" x14ac:dyDescent="0.2">
      <c r="C70" s="16"/>
      <c r="G70" s="16"/>
    </row>
    <row r="71" spans="3:7" x14ac:dyDescent="0.2">
      <c r="C71" s="16"/>
      <c r="G71" s="16"/>
    </row>
    <row r="72" spans="3:7" x14ac:dyDescent="0.2">
      <c r="C72" s="16"/>
      <c r="G72" s="16"/>
    </row>
    <row r="73" spans="3:7" x14ac:dyDescent="0.2">
      <c r="C73" s="16"/>
      <c r="G73" s="16"/>
    </row>
    <row r="74" spans="3:7" x14ac:dyDescent="0.2">
      <c r="C74" s="16"/>
      <c r="G74" s="16"/>
    </row>
    <row r="75" spans="3:7" x14ac:dyDescent="0.2">
      <c r="C75" s="16"/>
      <c r="G75" s="16"/>
    </row>
    <row r="76" spans="3:7" x14ac:dyDescent="0.2">
      <c r="C76" s="16"/>
      <c r="G76" s="16"/>
    </row>
    <row r="77" spans="3:7" x14ac:dyDescent="0.2">
      <c r="C77" s="16"/>
      <c r="G77" s="16"/>
    </row>
    <row r="78" spans="3:7" x14ac:dyDescent="0.2">
      <c r="C78" s="16"/>
      <c r="G78" s="16"/>
    </row>
    <row r="79" spans="3:7" x14ac:dyDescent="0.2">
      <c r="C79" s="16"/>
      <c r="G79" s="16"/>
    </row>
    <row r="80" spans="3:7" x14ac:dyDescent="0.2">
      <c r="C80" s="16"/>
      <c r="G80" s="16"/>
    </row>
    <row r="81" spans="3:7" x14ac:dyDescent="0.2">
      <c r="C81" s="16"/>
      <c r="G81" s="16"/>
    </row>
    <row r="82" spans="3:7" x14ac:dyDescent="0.2">
      <c r="C82" s="16"/>
      <c r="G82" s="16"/>
    </row>
    <row r="83" spans="3:7" x14ac:dyDescent="0.2">
      <c r="C83" s="16"/>
      <c r="G83" s="16"/>
    </row>
    <row r="84" spans="3:7" x14ac:dyDescent="0.2">
      <c r="C84" s="16"/>
      <c r="G84" s="16"/>
    </row>
    <row r="85" spans="3:7" x14ac:dyDescent="0.2">
      <c r="C85" s="16"/>
      <c r="G85" s="16"/>
    </row>
    <row r="86" spans="3:7" x14ac:dyDescent="0.2">
      <c r="C86" s="16"/>
      <c r="G86" s="16"/>
    </row>
    <row r="87" spans="3:7" x14ac:dyDescent="0.2">
      <c r="C87" s="16"/>
      <c r="G87" s="16"/>
    </row>
    <row r="88" spans="3:7" x14ac:dyDescent="0.2">
      <c r="C88" s="16"/>
      <c r="G88" s="46"/>
    </row>
    <row r="89" spans="3:7" x14ac:dyDescent="0.2">
      <c r="C89" s="46"/>
    </row>
  </sheetData>
  <sortState xmlns:xlrd2="http://schemas.microsoft.com/office/spreadsheetml/2017/richdata2" ref="R6:S45">
    <sortCondition descending="1" ref="S6:S45"/>
  </sortState>
  <mergeCells count="42">
    <mergeCell ref="B2:D2"/>
    <mergeCell ref="B4:D4"/>
    <mergeCell ref="F2:H2"/>
    <mergeCell ref="F4:H4"/>
    <mergeCell ref="J2:L2"/>
    <mergeCell ref="J4:L4"/>
    <mergeCell ref="N2:P2"/>
    <mergeCell ref="N4:P4"/>
    <mergeCell ref="BZ2:CB2"/>
    <mergeCell ref="AX4:AZ4"/>
    <mergeCell ref="AL4:AN4"/>
    <mergeCell ref="AH4:AJ4"/>
    <mergeCell ref="AT4:AV4"/>
    <mergeCell ref="BB4:BD4"/>
    <mergeCell ref="BF4:BH4"/>
    <mergeCell ref="AP4:AR4"/>
    <mergeCell ref="BR4:BT4"/>
    <mergeCell ref="BV4:BX4"/>
    <mergeCell ref="BZ4:CB4"/>
    <mergeCell ref="AP2:AR2"/>
    <mergeCell ref="AH2:AJ2"/>
    <mergeCell ref="R2:T2"/>
    <mergeCell ref="R4:T4"/>
    <mergeCell ref="V2:X2"/>
    <mergeCell ref="V4:X4"/>
    <mergeCell ref="CD2:CF2"/>
    <mergeCell ref="AT2:AV2"/>
    <mergeCell ref="AX2:AZ2"/>
    <mergeCell ref="BB2:BD2"/>
    <mergeCell ref="BF2:BH2"/>
    <mergeCell ref="BV2:BX2"/>
    <mergeCell ref="BN2:BP2"/>
    <mergeCell ref="BR2:BT2"/>
    <mergeCell ref="BJ2:BL2"/>
    <mergeCell ref="CD4:CF4"/>
    <mergeCell ref="BJ4:BL4"/>
    <mergeCell ref="BN4:BP4"/>
    <mergeCell ref="AD4:AF4"/>
    <mergeCell ref="Z4:AB4"/>
    <mergeCell ref="Z2:AB2"/>
    <mergeCell ref="AD2:AF2"/>
    <mergeCell ref="AL2:AN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68" fitToWidth="0" orientation="portrait" r:id="rId1"/>
  <headerFooter alignWithMargins="0"/>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CF123"/>
  <sheetViews>
    <sheetView topLeftCell="A2" zoomScale="90" zoomScaleNormal="90" zoomScaleSheetLayoutView="90" workbookViewId="0">
      <selection activeCell="C37" sqref="C37"/>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2.5" customHeight="1" x14ac:dyDescent="0.25">
      <c r="B2" s="53" t="s">
        <v>228</v>
      </c>
      <c r="C2" s="53"/>
      <c r="D2" s="53"/>
      <c r="F2" s="53" t="s">
        <v>228</v>
      </c>
      <c r="G2" s="53"/>
      <c r="H2" s="53"/>
      <c r="J2" s="53" t="s">
        <v>228</v>
      </c>
      <c r="K2" s="53"/>
      <c r="L2" s="53"/>
      <c r="N2" s="53" t="s">
        <v>228</v>
      </c>
      <c r="O2" s="53"/>
      <c r="P2" s="53"/>
      <c r="R2" s="53" t="s">
        <v>228</v>
      </c>
      <c r="S2" s="53"/>
      <c r="T2" s="53"/>
      <c r="V2" s="53" t="s">
        <v>228</v>
      </c>
      <c r="W2" s="53"/>
      <c r="X2" s="53"/>
      <c r="Z2" s="53" t="s">
        <v>228</v>
      </c>
      <c r="AA2" s="53"/>
      <c r="AB2" s="53"/>
      <c r="AC2" s="4"/>
      <c r="AD2" s="53" t="s">
        <v>228</v>
      </c>
      <c r="AE2" s="53"/>
      <c r="AF2" s="53"/>
      <c r="AG2" s="4"/>
      <c r="AH2" s="53" t="s">
        <v>228</v>
      </c>
      <c r="AI2" s="53"/>
      <c r="AJ2" s="53"/>
      <c r="AK2" s="4"/>
      <c r="AL2" s="53" t="s">
        <v>228</v>
      </c>
      <c r="AM2" s="53"/>
      <c r="AN2" s="53"/>
      <c r="AO2" s="4"/>
      <c r="AP2" s="53" t="s">
        <v>228</v>
      </c>
      <c r="AQ2" s="53"/>
      <c r="AR2" s="53"/>
      <c r="AT2" s="53" t="s">
        <v>228</v>
      </c>
      <c r="AU2" s="53"/>
      <c r="AV2" s="53"/>
      <c r="AX2" s="53" t="s">
        <v>228</v>
      </c>
      <c r="AY2" s="53"/>
      <c r="AZ2" s="53"/>
      <c r="BB2" s="53" t="s">
        <v>228</v>
      </c>
      <c r="BC2" s="53"/>
      <c r="BD2" s="53"/>
      <c r="BF2" s="53" t="s">
        <v>228</v>
      </c>
      <c r="BG2" s="53"/>
      <c r="BH2" s="53"/>
      <c r="BJ2" s="53" t="s">
        <v>228</v>
      </c>
      <c r="BK2" s="53"/>
      <c r="BL2" s="53"/>
      <c r="BN2" s="53" t="s">
        <v>228</v>
      </c>
      <c r="BO2" s="53"/>
      <c r="BP2" s="53"/>
      <c r="BR2" s="53" t="s">
        <v>228</v>
      </c>
      <c r="BS2" s="53"/>
      <c r="BT2" s="53"/>
      <c r="BV2" s="53" t="s">
        <v>228</v>
      </c>
      <c r="BW2" s="53"/>
      <c r="BX2" s="53"/>
      <c r="BZ2" s="53" t="s">
        <v>228</v>
      </c>
      <c r="CA2" s="53"/>
      <c r="CB2" s="53"/>
      <c r="CD2" s="53" t="s">
        <v>228</v>
      </c>
      <c r="CE2" s="53"/>
      <c r="CF2" s="53"/>
    </row>
    <row r="3" spans="2:84" ht="12.75" customHeight="1" x14ac:dyDescent="0.25">
      <c r="B3" s="4"/>
      <c r="C3" s="4"/>
      <c r="D3" s="4"/>
      <c r="F3" s="4"/>
      <c r="G3" s="4"/>
      <c r="H3" s="4"/>
      <c r="J3" s="4"/>
      <c r="K3" s="4"/>
      <c r="L3" s="4"/>
      <c r="N3" s="4"/>
      <c r="O3" s="4"/>
      <c r="P3" s="4"/>
      <c r="R3" s="4"/>
      <c r="S3" s="4"/>
      <c r="T3" s="4"/>
      <c r="V3" s="4"/>
      <c r="W3" s="4"/>
      <c r="X3" s="4"/>
      <c r="Z3" s="4"/>
      <c r="AA3" s="4"/>
      <c r="AB3" s="4"/>
      <c r="AC3" s="4"/>
      <c r="AD3" s="4"/>
      <c r="AE3" s="4"/>
      <c r="AF3" s="4"/>
      <c r="AG3" s="4"/>
      <c r="AH3" s="4"/>
      <c r="AI3" s="4"/>
      <c r="AJ3" s="4"/>
      <c r="AK3" s="4"/>
      <c r="AL3" s="4"/>
      <c r="AM3" s="4"/>
      <c r="AN3" s="4"/>
      <c r="AO3" s="4"/>
      <c r="AP3" s="4"/>
      <c r="AQ3" s="4"/>
      <c r="AR3" s="4"/>
    </row>
    <row r="4" spans="2:84" x14ac:dyDescent="0.2">
      <c r="B4" s="47" t="s">
        <v>379</v>
      </c>
      <c r="C4" s="48"/>
      <c r="D4" s="49"/>
      <c r="F4" s="47" t="s">
        <v>368</v>
      </c>
      <c r="G4" s="48"/>
      <c r="H4" s="49"/>
      <c r="J4" s="47" t="s">
        <v>344</v>
      </c>
      <c r="K4" s="48"/>
      <c r="L4" s="49"/>
      <c r="N4" s="47" t="s">
        <v>335</v>
      </c>
      <c r="O4" s="48"/>
      <c r="P4" s="49"/>
      <c r="R4" s="47" t="s">
        <v>326</v>
      </c>
      <c r="S4" s="48"/>
      <c r="T4" s="49"/>
      <c r="V4" s="47" t="s">
        <v>315</v>
      </c>
      <c r="W4" s="48"/>
      <c r="X4" s="49"/>
      <c r="Z4" s="47" t="s">
        <v>212</v>
      </c>
      <c r="AA4" s="48"/>
      <c r="AB4" s="49"/>
      <c r="AC4" s="12"/>
      <c r="AD4" s="47" t="s">
        <v>213</v>
      </c>
      <c r="AE4" s="48"/>
      <c r="AF4" s="49"/>
      <c r="AG4" s="12"/>
      <c r="AH4" s="47" t="s">
        <v>214</v>
      </c>
      <c r="AI4" s="48"/>
      <c r="AJ4" s="49"/>
      <c r="AK4" s="12"/>
      <c r="AL4" s="47" t="s">
        <v>215</v>
      </c>
      <c r="AM4" s="51"/>
      <c r="AN4" s="52"/>
      <c r="AO4" s="12"/>
      <c r="AP4" s="47" t="s">
        <v>216</v>
      </c>
      <c r="AQ4" s="51"/>
      <c r="AR4" s="52"/>
      <c r="AS4" s="12"/>
      <c r="AT4" s="47" t="s">
        <v>217</v>
      </c>
      <c r="AU4" s="51"/>
      <c r="AV4" s="52"/>
      <c r="AW4" s="12"/>
      <c r="AX4" s="47" t="s">
        <v>218</v>
      </c>
      <c r="AY4" s="51"/>
      <c r="AZ4" s="52"/>
      <c r="BA4" s="12"/>
      <c r="BB4" s="47" t="s">
        <v>219</v>
      </c>
      <c r="BC4" s="51"/>
      <c r="BD4" s="52"/>
      <c r="BE4" s="12"/>
      <c r="BF4" s="47" t="s">
        <v>220</v>
      </c>
      <c r="BG4" s="51"/>
      <c r="BH4" s="52"/>
      <c r="BI4" s="12"/>
      <c r="BJ4" s="47" t="s">
        <v>221</v>
      </c>
      <c r="BK4" s="51"/>
      <c r="BL4" s="52"/>
      <c r="BM4" s="12"/>
      <c r="BN4" s="47" t="s">
        <v>222</v>
      </c>
      <c r="BO4" s="51"/>
      <c r="BP4" s="52"/>
      <c r="BQ4" s="12"/>
      <c r="BR4" s="47" t="s">
        <v>223</v>
      </c>
      <c r="BS4" s="51"/>
      <c r="BT4" s="52"/>
      <c r="BU4" s="12"/>
      <c r="BV4" s="47" t="s">
        <v>224</v>
      </c>
      <c r="BW4" s="51"/>
      <c r="BX4" s="52"/>
      <c r="BY4" s="12"/>
      <c r="BZ4" s="47" t="s">
        <v>225</v>
      </c>
      <c r="CA4" s="51"/>
      <c r="CB4" s="52"/>
      <c r="CC4" s="12"/>
      <c r="CD4" s="47" t="s">
        <v>226</v>
      </c>
      <c r="CE4" s="48"/>
      <c r="CF4" s="49"/>
    </row>
    <row r="5" spans="2:84" ht="77.25" customHeight="1" x14ac:dyDescent="0.2">
      <c r="B5" s="13" t="s">
        <v>345</v>
      </c>
      <c r="C5" s="14" t="s">
        <v>208</v>
      </c>
      <c r="D5" s="41" t="s">
        <v>209</v>
      </c>
      <c r="F5" s="13" t="s">
        <v>345</v>
      </c>
      <c r="G5" s="14" t="s">
        <v>208</v>
      </c>
      <c r="H5" s="41" t="s">
        <v>209</v>
      </c>
      <c r="J5" s="13" t="s">
        <v>345</v>
      </c>
      <c r="K5" s="14" t="s">
        <v>208</v>
      </c>
      <c r="L5" s="41" t="s">
        <v>209</v>
      </c>
      <c r="N5" s="13"/>
      <c r="O5" s="14" t="s">
        <v>208</v>
      </c>
      <c r="P5" s="41" t="s">
        <v>209</v>
      </c>
      <c r="R5" s="13"/>
      <c r="S5" s="14" t="s">
        <v>208</v>
      </c>
      <c r="T5" s="41" t="s">
        <v>209</v>
      </c>
      <c r="V5" s="13"/>
      <c r="W5" s="14" t="s">
        <v>208</v>
      </c>
      <c r="X5" s="41" t="s">
        <v>209</v>
      </c>
      <c r="Z5" s="13"/>
      <c r="AA5" s="14" t="s">
        <v>208</v>
      </c>
      <c r="AB5" s="41" t="s">
        <v>209</v>
      </c>
      <c r="AC5" s="12"/>
      <c r="AD5" s="13"/>
      <c r="AE5" s="14" t="s">
        <v>208</v>
      </c>
      <c r="AF5" s="41" t="s">
        <v>209</v>
      </c>
      <c r="AG5" s="12"/>
      <c r="AH5" s="13"/>
      <c r="AI5" s="14" t="s">
        <v>208</v>
      </c>
      <c r="AJ5" s="41" t="s">
        <v>209</v>
      </c>
      <c r="AK5" s="12"/>
      <c r="AL5" s="13"/>
      <c r="AM5" s="14" t="s">
        <v>208</v>
      </c>
      <c r="AN5" s="41" t="s">
        <v>209</v>
      </c>
      <c r="AO5" s="12"/>
      <c r="AP5" s="13"/>
      <c r="AQ5" s="14" t="s">
        <v>208</v>
      </c>
      <c r="AR5" s="41" t="s">
        <v>209</v>
      </c>
      <c r="AS5" s="12"/>
      <c r="AT5" s="13"/>
      <c r="AU5" s="14" t="s">
        <v>208</v>
      </c>
      <c r="AV5" s="41" t="s">
        <v>209</v>
      </c>
      <c r="AW5" s="12"/>
      <c r="AX5" s="13"/>
      <c r="AY5" s="14" t="s">
        <v>208</v>
      </c>
      <c r="AZ5" s="41" t="s">
        <v>209</v>
      </c>
      <c r="BA5" s="12"/>
      <c r="BB5" s="13"/>
      <c r="BC5" s="14" t="s">
        <v>208</v>
      </c>
      <c r="BD5" s="41" t="s">
        <v>209</v>
      </c>
      <c r="BE5" s="12"/>
      <c r="BF5" s="13"/>
      <c r="BG5" s="14" t="s">
        <v>262</v>
      </c>
      <c r="BH5" s="41" t="s">
        <v>209</v>
      </c>
      <c r="BI5" s="12"/>
      <c r="BJ5" s="13"/>
      <c r="BK5" s="14" t="s">
        <v>262</v>
      </c>
      <c r="BL5" s="41" t="s">
        <v>209</v>
      </c>
      <c r="BM5" s="12"/>
      <c r="BN5" s="13"/>
      <c r="BO5" s="14" t="s">
        <v>262</v>
      </c>
      <c r="BP5" s="41" t="s">
        <v>209</v>
      </c>
      <c r="BQ5" s="12"/>
      <c r="BR5" s="13"/>
      <c r="BS5" s="14" t="s">
        <v>262</v>
      </c>
      <c r="BT5" s="41" t="s">
        <v>209</v>
      </c>
      <c r="BU5" s="12"/>
      <c r="BV5" s="13"/>
      <c r="BW5" s="14" t="s">
        <v>262</v>
      </c>
      <c r="BX5" s="41" t="s">
        <v>209</v>
      </c>
      <c r="BY5" s="12"/>
      <c r="BZ5" s="13"/>
      <c r="CA5" s="14" t="s">
        <v>262</v>
      </c>
      <c r="CB5" s="41" t="s">
        <v>209</v>
      </c>
      <c r="CC5" s="12"/>
      <c r="CD5" s="13"/>
      <c r="CE5" s="14" t="s">
        <v>262</v>
      </c>
      <c r="CF5" s="41" t="s">
        <v>209</v>
      </c>
    </row>
    <row r="6" spans="2:84" x14ac:dyDescent="0.2">
      <c r="B6" s="13" t="s">
        <v>333</v>
      </c>
      <c r="C6" s="16">
        <v>64120030</v>
      </c>
      <c r="D6" s="42">
        <f>C6/$C$37</f>
        <v>0.1892254623575339</v>
      </c>
      <c r="F6" s="13" t="s">
        <v>333</v>
      </c>
      <c r="G6" s="16">
        <v>62888039</v>
      </c>
      <c r="H6" s="42">
        <f t="shared" ref="H6:H27" si="0">G6/$G$37</f>
        <v>0.18561542339247913</v>
      </c>
      <c r="J6" s="13" t="s">
        <v>333</v>
      </c>
      <c r="K6" s="16">
        <v>62007307</v>
      </c>
      <c r="L6" s="42">
        <f t="shared" ref="L6:L29" si="1">K6/$K$30</f>
        <v>0.18959761407167586</v>
      </c>
      <c r="N6" s="13" t="s">
        <v>333</v>
      </c>
      <c r="O6" s="16">
        <v>60325294</v>
      </c>
      <c r="P6" s="42">
        <f>O6/$O$39</f>
        <v>0.18131596547748818</v>
      </c>
      <c r="R6" s="13" t="s">
        <v>333</v>
      </c>
      <c r="S6" s="16">
        <v>57702277</v>
      </c>
      <c r="T6" s="42">
        <f>S6/$S$38</f>
        <v>0.1782625405544406</v>
      </c>
      <c r="V6" s="13" t="s">
        <v>89</v>
      </c>
      <c r="W6" s="16">
        <v>54281196</v>
      </c>
      <c r="X6" s="42">
        <f>W6/$W$40</f>
        <v>0.17246670241935744</v>
      </c>
      <c r="Z6" s="13" t="s">
        <v>89</v>
      </c>
      <c r="AA6" s="16">
        <v>51383875</v>
      </c>
      <c r="AB6" s="42">
        <f>AA6/$AA$40</f>
        <v>0.16247305420969771</v>
      </c>
      <c r="AC6" s="12"/>
      <c r="AD6" s="13" t="s">
        <v>89</v>
      </c>
      <c r="AE6" s="16">
        <v>49535664</v>
      </c>
      <c r="AF6" s="42">
        <f>AE6/$AE$42</f>
        <v>0.15688338452025236</v>
      </c>
      <c r="AG6" s="12"/>
      <c r="AH6" s="13" t="s">
        <v>89</v>
      </c>
      <c r="AI6" s="16">
        <v>46907350</v>
      </c>
      <c r="AJ6" s="42">
        <f>AI6/$AI$42</f>
        <v>0.14847885580737363</v>
      </c>
      <c r="AK6" s="12"/>
      <c r="AL6" s="13" t="s">
        <v>89</v>
      </c>
      <c r="AM6" s="16">
        <v>45737429</v>
      </c>
      <c r="AN6" s="42">
        <f t="shared" ref="AN6:AN41" si="2">AM6/$AM$44</f>
        <v>0.13026672794426858</v>
      </c>
      <c r="AO6" s="12"/>
      <c r="AP6" s="13" t="s">
        <v>89</v>
      </c>
      <c r="AQ6" s="16">
        <v>45532094</v>
      </c>
      <c r="AR6" s="42">
        <f t="shared" ref="AR6:AR47" si="3">AQ6/$AQ$48</f>
        <v>0.13779423212124059</v>
      </c>
      <c r="AS6" s="12"/>
      <c r="AT6" s="13" t="s">
        <v>89</v>
      </c>
      <c r="AU6" s="16">
        <v>44424809</v>
      </c>
      <c r="AV6" s="42">
        <f>AU6/$AU$60</f>
        <v>0.13273902427831244</v>
      </c>
      <c r="AW6" s="12"/>
      <c r="AX6" s="13" t="s">
        <v>135</v>
      </c>
      <c r="AY6" s="16">
        <v>46155241</v>
      </c>
      <c r="AZ6" s="42">
        <f t="shared" ref="AZ6:AZ37" si="4">AY6/$AY$61</f>
        <v>0.13187498938012585</v>
      </c>
      <c r="BA6" s="12"/>
      <c r="BB6" s="13" t="s">
        <v>89</v>
      </c>
      <c r="BC6" s="16">
        <v>38299723</v>
      </c>
      <c r="BD6" s="42">
        <f t="shared" ref="BD6:BD45" si="5">BC6/$BC$57</f>
        <v>0.15607350691535943</v>
      </c>
      <c r="BE6" s="12"/>
      <c r="BF6" s="13" t="s">
        <v>6</v>
      </c>
      <c r="BG6" s="16">
        <v>80483</v>
      </c>
      <c r="BH6" s="42">
        <f t="shared" ref="BH6:BH20" si="6">BG6/$BG$39</f>
        <v>0.22330646615706892</v>
      </c>
      <c r="BI6" s="12"/>
      <c r="BJ6" s="13" t="s">
        <v>6</v>
      </c>
      <c r="BK6" s="16">
        <v>77706</v>
      </c>
      <c r="BL6" s="43">
        <f>BK6/$BK$41</f>
        <v>0.21214396282716652</v>
      </c>
      <c r="BM6" s="12"/>
      <c r="BN6" s="13" t="s">
        <v>6</v>
      </c>
      <c r="BO6" s="16">
        <v>73929</v>
      </c>
      <c r="BP6" s="42">
        <f t="shared" ref="BP6:BP20" si="7">BO6/$BO$41</f>
        <v>0.19057451530829253</v>
      </c>
      <c r="BQ6" s="12"/>
      <c r="BR6" s="13" t="s">
        <v>6</v>
      </c>
      <c r="BS6" s="16">
        <v>70543</v>
      </c>
      <c r="BT6" s="42">
        <f t="shared" ref="BT6:BT20" si="8">BS6/$BS$43</f>
        <v>0.18403017820480377</v>
      </c>
      <c r="BU6" s="12"/>
      <c r="BV6" s="13" t="s">
        <v>6</v>
      </c>
      <c r="BW6" s="16">
        <v>65700</v>
      </c>
      <c r="BX6" s="42">
        <f t="shared" ref="BX6:BX20" si="9">BW6/$BW$45</f>
        <v>0.18144409616260926</v>
      </c>
      <c r="BY6" s="12"/>
      <c r="BZ6" s="13" t="s">
        <v>6</v>
      </c>
      <c r="CA6" s="16">
        <v>66852</v>
      </c>
      <c r="CB6" s="42">
        <f t="shared" ref="CB6:CB20" si="10">CA6/$CA$43</f>
        <v>0.18428662397556517</v>
      </c>
      <c r="CC6" s="12"/>
      <c r="CD6" s="13" t="s">
        <v>6</v>
      </c>
      <c r="CE6" s="16">
        <v>64281</v>
      </c>
      <c r="CF6" s="42">
        <f t="shared" ref="CF6:CF20" si="11">CE6/$CE$48</f>
        <v>0.18905342411364204</v>
      </c>
    </row>
    <row r="7" spans="2:84" x14ac:dyDescent="0.2">
      <c r="B7" s="13" t="s">
        <v>89</v>
      </c>
      <c r="C7" s="16">
        <v>62903903</v>
      </c>
      <c r="D7" s="42">
        <f t="shared" ref="D6:D34" si="12">C7/$G$37</f>
        <v>0.18566224633565753</v>
      </c>
      <c r="F7" s="13" t="s">
        <v>89</v>
      </c>
      <c r="G7" s="16">
        <v>61218999</v>
      </c>
      <c r="H7" s="42">
        <f t="shared" si="0"/>
        <v>0.18068921530608956</v>
      </c>
      <c r="J7" s="13" t="s">
        <v>89</v>
      </c>
      <c r="K7" s="16">
        <v>59917265</v>
      </c>
      <c r="L7" s="42">
        <f t="shared" si="1"/>
        <v>0.18320696439373396</v>
      </c>
      <c r="N7" s="13" t="s">
        <v>89</v>
      </c>
      <c r="O7" s="16">
        <v>58326580</v>
      </c>
      <c r="P7" s="42">
        <f t="shared" ref="P7:P38" si="13">O7/$O$39</f>
        <v>0.1753085557394872</v>
      </c>
      <c r="R7" s="13" t="s">
        <v>89</v>
      </c>
      <c r="S7" s="16">
        <v>56638837</v>
      </c>
      <c r="T7" s="42">
        <f t="shared" ref="T7:T37" si="14">S7/$S$38</f>
        <v>0.17497720198578734</v>
      </c>
      <c r="V7" s="13" t="s">
        <v>136</v>
      </c>
      <c r="W7" s="16">
        <v>51433959</v>
      </c>
      <c r="X7" s="42">
        <f t="shared" ref="X7:X39" si="15">W7/$W$40</f>
        <v>0.16342022569109257</v>
      </c>
      <c r="Z7" s="13" t="s">
        <v>136</v>
      </c>
      <c r="AA7" s="16">
        <v>43906144</v>
      </c>
      <c r="AB7" s="42">
        <f t="shared" ref="AB7:AB39" si="16">AA7/$AA$40</f>
        <v>0.13882887022924592</v>
      </c>
      <c r="AC7" s="12"/>
      <c r="AD7" s="13" t="s">
        <v>136</v>
      </c>
      <c r="AE7" s="16">
        <v>42493206</v>
      </c>
      <c r="AF7" s="42">
        <f t="shared" ref="AF7:AF41" si="17">AE7/$AE$42</f>
        <v>0.13457936036541865</v>
      </c>
      <c r="AG7" s="12"/>
      <c r="AH7" s="13" t="s">
        <v>136</v>
      </c>
      <c r="AI7" s="16">
        <v>40724530</v>
      </c>
      <c r="AJ7" s="42">
        <f t="shared" ref="AJ7:AJ41" si="18">AI7/$AI$42</f>
        <v>0.12890797748525681</v>
      </c>
      <c r="AK7" s="12"/>
      <c r="AL7" s="13" t="s">
        <v>136</v>
      </c>
      <c r="AM7" s="16">
        <v>38035178</v>
      </c>
      <c r="AN7" s="42">
        <f t="shared" si="2"/>
        <v>0.10832961740892409</v>
      </c>
      <c r="AO7" s="12"/>
      <c r="AP7" s="13" t="s">
        <v>136</v>
      </c>
      <c r="AQ7" s="16">
        <v>35861045</v>
      </c>
      <c r="AR7" s="42">
        <f t="shared" si="3"/>
        <v>0.1085266396674015</v>
      </c>
      <c r="AS7" s="12"/>
      <c r="AT7" s="13" t="s">
        <v>136</v>
      </c>
      <c r="AU7" s="16">
        <v>32635001</v>
      </c>
      <c r="AV7" s="42">
        <f t="shared" ref="AV7:AV59" si="19">AU7/$AU$60</f>
        <v>9.7511689697118362E-2</v>
      </c>
      <c r="AW7" s="12"/>
      <c r="AX7" s="13" t="s">
        <v>89</v>
      </c>
      <c r="AY7" s="16">
        <v>39852180</v>
      </c>
      <c r="AZ7" s="42">
        <f t="shared" si="4"/>
        <v>0.1138658514268155</v>
      </c>
      <c r="BA7" s="12"/>
      <c r="BB7" s="13" t="s">
        <v>84</v>
      </c>
      <c r="BC7" s="16">
        <v>29633759</v>
      </c>
      <c r="BD7" s="42">
        <f t="shared" si="5"/>
        <v>0.12075922037907677</v>
      </c>
      <c r="BE7" s="12"/>
      <c r="BF7" s="13" t="s">
        <v>36</v>
      </c>
      <c r="BG7" s="16">
        <v>50122</v>
      </c>
      <c r="BH7" s="42">
        <f t="shared" si="6"/>
        <v>0.13906746389578681</v>
      </c>
      <c r="BI7" s="12"/>
      <c r="BJ7" s="13" t="s">
        <v>36</v>
      </c>
      <c r="BK7" s="16">
        <v>51115</v>
      </c>
      <c r="BL7" s="43">
        <f t="shared" ref="BL7:BL40" si="20">BK7/$BK$41</f>
        <v>0.13954828018313409</v>
      </c>
      <c r="BM7" s="12"/>
      <c r="BN7" s="13" t="s">
        <v>27</v>
      </c>
      <c r="BO7" s="16">
        <v>37027</v>
      </c>
      <c r="BP7" s="42">
        <f t="shared" si="7"/>
        <v>9.5448370440830363E-2</v>
      </c>
      <c r="BQ7" s="12"/>
      <c r="BR7" s="13" t="s">
        <v>27</v>
      </c>
      <c r="BS7" s="16">
        <v>39175</v>
      </c>
      <c r="BT7" s="42">
        <f t="shared" si="8"/>
        <v>0.1021984070874954</v>
      </c>
      <c r="BU7" s="12"/>
      <c r="BV7" s="13" t="s">
        <v>27</v>
      </c>
      <c r="BW7" s="16">
        <v>38137</v>
      </c>
      <c r="BX7" s="42">
        <f t="shared" si="9"/>
        <v>0.10532318866595783</v>
      </c>
      <c r="BY7" s="12"/>
      <c r="BZ7" s="13" t="s">
        <v>27</v>
      </c>
      <c r="CA7" s="16">
        <v>40332</v>
      </c>
      <c r="CB7" s="42">
        <f t="shared" si="10"/>
        <v>0.11118063959466426</v>
      </c>
      <c r="CC7" s="12"/>
      <c r="CD7" s="13" t="s">
        <v>27</v>
      </c>
      <c r="CE7" s="16">
        <v>42798</v>
      </c>
      <c r="CF7" s="42">
        <f t="shared" si="11"/>
        <v>0.12587091745952383</v>
      </c>
    </row>
    <row r="8" spans="2:84" x14ac:dyDescent="0.2">
      <c r="B8" s="13" t="s">
        <v>2</v>
      </c>
      <c r="C8" s="16">
        <v>41528406</v>
      </c>
      <c r="D8" s="42">
        <f t="shared" si="12"/>
        <v>0.12257199914446006</v>
      </c>
      <c r="F8" s="13" t="s">
        <v>2</v>
      </c>
      <c r="G8" s="16">
        <v>42186676</v>
      </c>
      <c r="H8" s="42">
        <f t="shared" si="0"/>
        <v>0.12451489745548176</v>
      </c>
      <c r="J8" s="13" t="s">
        <v>2</v>
      </c>
      <c r="K8" s="16">
        <v>42118196</v>
      </c>
      <c r="L8" s="42">
        <f t="shared" si="1"/>
        <v>0.12878336210606925</v>
      </c>
      <c r="N8" s="13" t="s">
        <v>100</v>
      </c>
      <c r="O8" s="16">
        <v>40537187</v>
      </c>
      <c r="P8" s="42">
        <f t="shared" si="13"/>
        <v>0.12184008914480356</v>
      </c>
      <c r="R8" s="13" t="s">
        <v>100</v>
      </c>
      <c r="S8" s="16">
        <v>39016869</v>
      </c>
      <c r="T8" s="42">
        <f t="shared" si="14"/>
        <v>0.12053677175373508</v>
      </c>
      <c r="V8" s="13" t="s">
        <v>100</v>
      </c>
      <c r="W8" s="16">
        <v>37985330</v>
      </c>
      <c r="X8" s="42">
        <f t="shared" si="15"/>
        <v>0.12069013006660891</v>
      </c>
      <c r="Z8" s="13" t="s">
        <v>100</v>
      </c>
      <c r="AA8" s="16">
        <v>35953756</v>
      </c>
      <c r="AB8" s="42">
        <f t="shared" si="16"/>
        <v>0.11368384629672722</v>
      </c>
      <c r="AC8" s="12"/>
      <c r="AD8" s="13" t="s">
        <v>100</v>
      </c>
      <c r="AE8" s="16">
        <v>33027535</v>
      </c>
      <c r="AF8" s="42">
        <f t="shared" si="17"/>
        <v>0.10460082806523181</v>
      </c>
      <c r="AG8" s="12"/>
      <c r="AH8" s="13" t="s">
        <v>100</v>
      </c>
      <c r="AI8" s="16">
        <v>30363003</v>
      </c>
      <c r="AJ8" s="42">
        <f t="shared" si="18"/>
        <v>9.610996878561362E-2</v>
      </c>
      <c r="AK8" s="12"/>
      <c r="AL8" s="13" t="s">
        <v>91</v>
      </c>
      <c r="AM8" s="16">
        <v>36850889</v>
      </c>
      <c r="AN8" s="42">
        <f t="shared" si="2"/>
        <v>0.10495659325029923</v>
      </c>
      <c r="AO8" s="12"/>
      <c r="AP8" s="13" t="s">
        <v>91</v>
      </c>
      <c r="AQ8" s="16">
        <v>31986932</v>
      </c>
      <c r="AR8" s="42">
        <f t="shared" si="3"/>
        <v>9.6802372692420827E-2</v>
      </c>
      <c r="AS8" s="12"/>
      <c r="AT8" s="13" t="s">
        <v>137</v>
      </c>
      <c r="AU8" s="16">
        <v>29400842</v>
      </c>
      <c r="AV8" s="42">
        <f t="shared" si="19"/>
        <v>8.7848190411822111E-2</v>
      </c>
      <c r="AW8" s="12"/>
      <c r="AX8" s="13" t="s">
        <v>136</v>
      </c>
      <c r="AY8" s="16">
        <v>31801635</v>
      </c>
      <c r="AZ8" s="42">
        <f t="shared" si="4"/>
        <v>9.0863793299132342E-2</v>
      </c>
      <c r="BA8" s="12"/>
      <c r="BB8" s="13" t="s">
        <v>82</v>
      </c>
      <c r="BC8" s="16">
        <v>23732914</v>
      </c>
      <c r="BD8" s="42">
        <f t="shared" si="5"/>
        <v>9.6712947957890733E-2</v>
      </c>
      <c r="BE8" s="12"/>
      <c r="BF8" s="13" t="s">
        <v>22</v>
      </c>
      <c r="BG8" s="16">
        <v>27697</v>
      </c>
      <c r="BH8" s="42">
        <f t="shared" si="6"/>
        <v>7.6847522994325984E-2</v>
      </c>
      <c r="BI8" s="12"/>
      <c r="BJ8" s="13" t="s">
        <v>15</v>
      </c>
      <c r="BK8" s="16">
        <v>25629</v>
      </c>
      <c r="BL8" s="43">
        <f t="shared" si="20"/>
        <v>6.9969341148655842E-2</v>
      </c>
      <c r="BM8" s="12"/>
      <c r="BN8" s="13" t="s">
        <v>48</v>
      </c>
      <c r="BO8" s="16">
        <v>25562</v>
      </c>
      <c r="BP8" s="42">
        <f t="shared" si="7"/>
        <v>6.5893840851500407E-2</v>
      </c>
      <c r="BQ8" s="12"/>
      <c r="BR8" s="13" t="s">
        <v>48</v>
      </c>
      <c r="BS8" s="16">
        <v>26433</v>
      </c>
      <c r="BT8" s="42">
        <f t="shared" si="8"/>
        <v>6.8957511028558155E-2</v>
      </c>
      <c r="BU8" s="12"/>
      <c r="BV8" s="13" t="s">
        <v>48</v>
      </c>
      <c r="BW8" s="16">
        <v>27354</v>
      </c>
      <c r="BX8" s="42">
        <f t="shared" si="9"/>
        <v>7.5543710904596856E-2</v>
      </c>
      <c r="BY8" s="12"/>
      <c r="BZ8" s="13" t="s">
        <v>48</v>
      </c>
      <c r="CA8" s="16">
        <v>25965</v>
      </c>
      <c r="CB8" s="42">
        <f t="shared" si="10"/>
        <v>7.1576051449852657E-2</v>
      </c>
      <c r="CC8" s="12"/>
      <c r="CD8" s="13" t="s">
        <v>25</v>
      </c>
      <c r="CE8" s="16">
        <v>27375</v>
      </c>
      <c r="CF8" s="42">
        <f t="shared" si="11"/>
        <v>8.0511153919680015E-2</v>
      </c>
    </row>
    <row r="9" spans="2:84" x14ac:dyDescent="0.2">
      <c r="B9" s="13" t="s">
        <v>137</v>
      </c>
      <c r="C9" s="16">
        <v>25053425</v>
      </c>
      <c r="D9" s="42">
        <f t="shared" si="12"/>
        <v>7.3945732173437972E-2</v>
      </c>
      <c r="F9" s="13" t="s">
        <v>137</v>
      </c>
      <c r="G9" s="16">
        <v>24934357</v>
      </c>
      <c r="H9" s="42">
        <f t="shared" si="0"/>
        <v>7.3594300365674076E-2</v>
      </c>
      <c r="J9" s="13" t="s">
        <v>137</v>
      </c>
      <c r="K9" s="16">
        <v>25751130</v>
      </c>
      <c r="L9" s="42">
        <f t="shared" si="1"/>
        <v>7.8738346234735759E-2</v>
      </c>
      <c r="N9" s="13" t="s">
        <v>137</v>
      </c>
      <c r="O9" s="16">
        <v>25634484</v>
      </c>
      <c r="P9" s="42">
        <f t="shared" si="13"/>
        <v>7.7047966247412294E-2</v>
      </c>
      <c r="R9" s="13" t="s">
        <v>137</v>
      </c>
      <c r="S9" s="16">
        <v>26621886</v>
      </c>
      <c r="T9" s="42">
        <f t="shared" si="14"/>
        <v>8.2244328637337744E-2</v>
      </c>
      <c r="V9" s="13" t="s">
        <v>137</v>
      </c>
      <c r="W9" s="16">
        <v>24733857</v>
      </c>
      <c r="X9" s="42">
        <f t="shared" si="15"/>
        <v>7.8586454780803672E-2</v>
      </c>
      <c r="Z9" s="13" t="s">
        <v>137</v>
      </c>
      <c r="AA9" s="16">
        <v>24372644</v>
      </c>
      <c r="AB9" s="42">
        <f t="shared" si="16"/>
        <v>7.7064991884042672E-2</v>
      </c>
      <c r="AC9" s="12"/>
      <c r="AD9" s="13" t="s">
        <v>91</v>
      </c>
      <c r="AE9" s="16">
        <v>25779303</v>
      </c>
      <c r="AF9" s="42">
        <f t="shared" si="17"/>
        <v>8.1645101299401085E-2</v>
      </c>
      <c r="AG9" s="12"/>
      <c r="AH9" s="13" t="s">
        <v>137</v>
      </c>
      <c r="AI9" s="16">
        <v>25615887</v>
      </c>
      <c r="AJ9" s="42">
        <f t="shared" si="18"/>
        <v>8.1083616794616981E-2</v>
      </c>
      <c r="AK9" s="12"/>
      <c r="AL9" s="13" t="s">
        <v>137</v>
      </c>
      <c r="AM9" s="16">
        <v>26708641</v>
      </c>
      <c r="AN9" s="42">
        <f t="shared" si="2"/>
        <v>7.6070022888871561E-2</v>
      </c>
      <c r="AO9" s="12"/>
      <c r="AP9" s="13" t="s">
        <v>137</v>
      </c>
      <c r="AQ9" s="16">
        <v>28206497</v>
      </c>
      <c r="AR9" s="42">
        <f t="shared" si="3"/>
        <v>8.5361604387118151E-2</v>
      </c>
      <c r="AS9" s="12"/>
      <c r="AT9" s="13" t="s">
        <v>91</v>
      </c>
      <c r="AU9" s="16">
        <v>27725882</v>
      </c>
      <c r="AV9" s="42">
        <f t="shared" si="19"/>
        <v>8.2843496838346034E-2</v>
      </c>
      <c r="AW9" s="12"/>
      <c r="AX9" s="13" t="s">
        <v>137</v>
      </c>
      <c r="AY9" s="16">
        <v>30597129</v>
      </c>
      <c r="AZ9" s="42">
        <f t="shared" si="4"/>
        <v>8.7422272628526421E-2</v>
      </c>
      <c r="BA9" s="12"/>
      <c r="BB9" s="13" t="s">
        <v>91</v>
      </c>
      <c r="BC9" s="16">
        <v>18249415</v>
      </c>
      <c r="BD9" s="42">
        <f t="shared" si="5"/>
        <v>7.4367383758983441E-2</v>
      </c>
      <c r="BE9" s="12"/>
      <c r="BF9" s="13" t="s">
        <v>15</v>
      </c>
      <c r="BG9" s="16">
        <v>24570</v>
      </c>
      <c r="BH9" s="42">
        <f t="shared" si="6"/>
        <v>6.817141350942664E-2</v>
      </c>
      <c r="BI9" s="12"/>
      <c r="BJ9" s="13" t="s">
        <v>22</v>
      </c>
      <c r="BK9" s="16">
        <v>25531</v>
      </c>
      <c r="BL9" s="43">
        <f t="shared" si="20"/>
        <v>6.9701792846632027E-2</v>
      </c>
      <c r="BM9" s="12"/>
      <c r="BN9" s="13" t="s">
        <v>15</v>
      </c>
      <c r="BO9" s="16">
        <v>25311</v>
      </c>
      <c r="BP9" s="42">
        <f t="shared" si="7"/>
        <v>6.5246811900177101E-2</v>
      </c>
      <c r="BQ9" s="12"/>
      <c r="BR9" s="13" t="s">
        <v>15</v>
      </c>
      <c r="BS9" s="16">
        <v>25076</v>
      </c>
      <c r="BT9" s="42">
        <f t="shared" si="8"/>
        <v>6.5417415599898776E-2</v>
      </c>
      <c r="BU9" s="12"/>
      <c r="BV9" s="13" t="s">
        <v>15</v>
      </c>
      <c r="BW9" s="16">
        <v>24818</v>
      </c>
      <c r="BX9" s="42">
        <f t="shared" si="9"/>
        <v>6.8540024026843782E-2</v>
      </c>
      <c r="BY9" s="12"/>
      <c r="BZ9" s="13" t="s">
        <v>1</v>
      </c>
      <c r="CA9" s="16">
        <v>21586</v>
      </c>
      <c r="CB9" s="42">
        <f t="shared" si="10"/>
        <v>5.950474279208625E-2</v>
      </c>
      <c r="CC9" s="12"/>
      <c r="CD9" s="13" t="s">
        <v>48</v>
      </c>
      <c r="CE9" s="16">
        <v>26883</v>
      </c>
      <c r="CF9" s="42">
        <f t="shared" si="11"/>
        <v>7.9064158934164672E-2</v>
      </c>
    </row>
    <row r="10" spans="2:84" x14ac:dyDescent="0.2">
      <c r="B10" s="13" t="s">
        <v>91</v>
      </c>
      <c r="C10" s="16">
        <v>23072020</v>
      </c>
      <c r="D10" s="42">
        <f t="shared" si="12"/>
        <v>6.8097571953543448E-2</v>
      </c>
      <c r="F10" s="13" t="s">
        <v>91</v>
      </c>
      <c r="G10" s="16">
        <v>22952229</v>
      </c>
      <c r="H10" s="42">
        <f t="shared" si="0"/>
        <v>6.7744006195456952E-2</v>
      </c>
      <c r="J10" s="13" t="s">
        <v>91</v>
      </c>
      <c r="K10" s="16">
        <v>22542028</v>
      </c>
      <c r="L10" s="42">
        <f t="shared" si="1"/>
        <v>6.8925985209080456E-2</v>
      </c>
      <c r="N10" s="13" t="s">
        <v>91</v>
      </c>
      <c r="O10" s="16">
        <v>22478867</v>
      </c>
      <c r="P10" s="42">
        <f t="shared" si="13"/>
        <v>6.7563325475795424E-2</v>
      </c>
      <c r="R10" s="13" t="s">
        <v>91</v>
      </c>
      <c r="S10" s="16">
        <v>21407166</v>
      </c>
      <c r="T10" s="42">
        <f t="shared" si="14"/>
        <v>6.6134232401793128E-2</v>
      </c>
      <c r="V10" s="13" t="s">
        <v>91</v>
      </c>
      <c r="W10" s="16">
        <v>19685106</v>
      </c>
      <c r="X10" s="42">
        <f t="shared" si="15"/>
        <v>6.2545145810632238E-2</v>
      </c>
      <c r="Z10" s="13" t="s">
        <v>138</v>
      </c>
      <c r="AA10" s="16">
        <v>19158979</v>
      </c>
      <c r="AB10" s="42">
        <f t="shared" si="16"/>
        <v>6.0579663049341058E-2</v>
      </c>
      <c r="AC10" s="12"/>
      <c r="AD10" s="13" t="s">
        <v>137</v>
      </c>
      <c r="AE10" s="16">
        <v>25169860</v>
      </c>
      <c r="AF10" s="42">
        <f t="shared" si="17"/>
        <v>7.9714946885559454E-2</v>
      </c>
      <c r="AG10" s="12"/>
      <c r="AH10" s="13" t="s">
        <v>91</v>
      </c>
      <c r="AI10" s="16">
        <v>24068383</v>
      </c>
      <c r="AJ10" s="42">
        <f t="shared" si="18"/>
        <v>7.6185202723531437E-2</v>
      </c>
      <c r="AK10" s="12"/>
      <c r="AL10" s="13" t="s">
        <v>100</v>
      </c>
      <c r="AM10" s="16">
        <v>25204604</v>
      </c>
      <c r="AN10" s="42">
        <f t="shared" si="2"/>
        <v>7.1786310774289999E-2</v>
      </c>
      <c r="AO10" s="12"/>
      <c r="AP10" s="13" t="s">
        <v>138</v>
      </c>
      <c r="AQ10" s="16">
        <v>21749880</v>
      </c>
      <c r="AR10" s="42">
        <f t="shared" si="3"/>
        <v>6.582187969060084E-2</v>
      </c>
      <c r="AS10" s="12"/>
      <c r="AT10" s="13" t="s">
        <v>135</v>
      </c>
      <c r="AU10" s="16">
        <v>24505826</v>
      </c>
      <c r="AV10" s="42">
        <f t="shared" si="19"/>
        <v>7.3222136585305311E-2</v>
      </c>
      <c r="AW10" s="12"/>
      <c r="AX10" s="13" t="s">
        <v>91</v>
      </c>
      <c r="AY10" s="16">
        <v>23445865</v>
      </c>
      <c r="AZ10" s="42">
        <f t="shared" si="4"/>
        <v>6.6989644748748342E-2</v>
      </c>
      <c r="BA10" s="12"/>
      <c r="BB10" s="13" t="s">
        <v>87</v>
      </c>
      <c r="BC10" s="16">
        <v>18043469</v>
      </c>
      <c r="BD10" s="42">
        <f t="shared" si="5"/>
        <v>7.3528142324908563E-2</v>
      </c>
      <c r="BE10" s="12"/>
      <c r="BF10" s="13" t="s">
        <v>48</v>
      </c>
      <c r="BG10" s="16">
        <v>24286</v>
      </c>
      <c r="BH10" s="42">
        <f t="shared" si="6"/>
        <v>6.7383432986973343E-2</v>
      </c>
      <c r="BI10" s="12"/>
      <c r="BJ10" s="13" t="s">
        <v>18</v>
      </c>
      <c r="BK10" s="16">
        <v>24991</v>
      </c>
      <c r="BL10" s="43">
        <f t="shared" si="20"/>
        <v>6.8227547100786531E-2</v>
      </c>
      <c r="BM10" s="12"/>
      <c r="BN10" s="13" t="s">
        <v>22</v>
      </c>
      <c r="BO10" s="16">
        <v>23910</v>
      </c>
      <c r="BP10" s="42">
        <f t="shared" si="7"/>
        <v>6.1635307673866477E-2</v>
      </c>
      <c r="BQ10" s="12"/>
      <c r="BR10" s="13" t="s">
        <v>22</v>
      </c>
      <c r="BS10" s="16">
        <v>22137</v>
      </c>
      <c r="BT10" s="42">
        <f t="shared" si="8"/>
        <v>5.7750252398108125E-2</v>
      </c>
      <c r="BU10" s="12"/>
      <c r="BV10" s="13" t="s">
        <v>25</v>
      </c>
      <c r="BW10" s="16">
        <v>20567</v>
      </c>
      <c r="BX10" s="42">
        <f t="shared" si="9"/>
        <v>5.6800011046824729E-2</v>
      </c>
      <c r="BY10" s="12"/>
      <c r="BZ10" s="13" t="s">
        <v>10</v>
      </c>
      <c r="CA10" s="16">
        <v>20232</v>
      </c>
      <c r="CB10" s="42">
        <f t="shared" si="10"/>
        <v>5.5772257767510838E-2</v>
      </c>
      <c r="CC10" s="12"/>
      <c r="CD10" s="13" t="s">
        <v>10</v>
      </c>
      <c r="CE10" s="16">
        <v>20024</v>
      </c>
      <c r="CF10" s="42">
        <f t="shared" si="11"/>
        <v>5.8891519491787128E-2</v>
      </c>
    </row>
    <row r="11" spans="2:84" x14ac:dyDescent="0.2">
      <c r="B11" s="13" t="s">
        <v>88</v>
      </c>
      <c r="C11" s="16">
        <v>16850543</v>
      </c>
      <c r="D11" s="42">
        <f t="shared" si="12"/>
        <v>4.9734746433072519E-2</v>
      </c>
      <c r="F11" s="13" t="s">
        <v>138</v>
      </c>
      <c r="G11" s="16">
        <v>17178983</v>
      </c>
      <c r="H11" s="42">
        <f t="shared" si="0"/>
        <v>5.0704144280873525E-2</v>
      </c>
      <c r="J11" s="13" t="s">
        <v>138</v>
      </c>
      <c r="K11" s="16">
        <v>17567394</v>
      </c>
      <c r="L11" s="42">
        <f t="shared" si="1"/>
        <v>5.3715217592937459E-2</v>
      </c>
      <c r="N11" s="13" t="s">
        <v>138</v>
      </c>
      <c r="O11" s="16">
        <v>17904925</v>
      </c>
      <c r="P11" s="42">
        <f t="shared" si="13"/>
        <v>5.3815713905629954E-2</v>
      </c>
      <c r="R11" s="13" t="s">
        <v>138</v>
      </c>
      <c r="S11" s="16">
        <v>18254884</v>
      </c>
      <c r="T11" s="42">
        <f t="shared" si="14"/>
        <v>5.6395729398453533E-2</v>
      </c>
      <c r="V11" s="13" t="s">
        <v>138</v>
      </c>
      <c r="W11" s="16">
        <v>18721871</v>
      </c>
      <c r="X11" s="42">
        <f t="shared" si="15"/>
        <v>5.9484675954645475E-2</v>
      </c>
      <c r="Z11" s="13" t="s">
        <v>91</v>
      </c>
      <c r="AA11" s="16">
        <v>18441939</v>
      </c>
      <c r="AB11" s="42">
        <f t="shared" si="16"/>
        <v>5.8312421063591219E-2</v>
      </c>
      <c r="AC11" s="12"/>
      <c r="AD11" s="13" t="s">
        <v>138</v>
      </c>
      <c r="AE11" s="16">
        <v>19553227</v>
      </c>
      <c r="AF11" s="42">
        <f t="shared" si="17"/>
        <v>6.1926623816989324E-2</v>
      </c>
      <c r="AG11" s="12"/>
      <c r="AH11" s="13" t="s">
        <v>138</v>
      </c>
      <c r="AI11" s="16">
        <v>20163978</v>
      </c>
      <c r="AJ11" s="42">
        <f t="shared" si="18"/>
        <v>6.3826338131765151E-2</v>
      </c>
      <c r="AK11" s="12"/>
      <c r="AL11" s="13" t="s">
        <v>138</v>
      </c>
      <c r="AM11" s="16">
        <v>20780208</v>
      </c>
      <c r="AN11" s="42">
        <f t="shared" si="2"/>
        <v>5.9184999274036885E-2</v>
      </c>
      <c r="AO11" s="12"/>
      <c r="AP11" s="13" t="s">
        <v>88</v>
      </c>
      <c r="AQ11" s="16">
        <v>17432858</v>
      </c>
      <c r="AR11" s="42">
        <f t="shared" si="3"/>
        <v>5.2757232772747638E-2</v>
      </c>
      <c r="AS11" s="12"/>
      <c r="AT11" s="13" t="s">
        <v>138</v>
      </c>
      <c r="AU11" s="16">
        <v>22396490</v>
      </c>
      <c r="AV11" s="42">
        <f t="shared" si="19"/>
        <v>6.6919550061745506E-2</v>
      </c>
      <c r="AW11" s="12"/>
      <c r="AX11" s="13" t="s">
        <v>138</v>
      </c>
      <c r="AY11" s="16">
        <v>23059169</v>
      </c>
      <c r="AZ11" s="42">
        <f t="shared" si="4"/>
        <v>6.5884774970398852E-2</v>
      </c>
      <c r="BA11" s="12"/>
      <c r="BB11" s="13" t="s">
        <v>80</v>
      </c>
      <c r="BC11" s="16">
        <v>16379968</v>
      </c>
      <c r="BD11" s="42">
        <f t="shared" si="5"/>
        <v>6.6749282988844763E-2</v>
      </c>
      <c r="BE11" s="12"/>
      <c r="BF11" s="13" t="s">
        <v>74</v>
      </c>
      <c r="BG11" s="16">
        <v>19398</v>
      </c>
      <c r="BH11" s="42">
        <f t="shared" si="6"/>
        <v>5.3821289347002761E-2</v>
      </c>
      <c r="BI11" s="12"/>
      <c r="BJ11" s="13" t="s">
        <v>10</v>
      </c>
      <c r="BK11" s="16">
        <v>20369</v>
      </c>
      <c r="BL11" s="43">
        <f t="shared" si="20"/>
        <v>5.5609095550234924E-2</v>
      </c>
      <c r="BM11" s="12"/>
      <c r="BN11" s="13" t="s">
        <v>10</v>
      </c>
      <c r="BO11" s="16">
        <v>20306</v>
      </c>
      <c r="BP11" s="42">
        <f t="shared" si="7"/>
        <v>5.2344899942514955E-2</v>
      </c>
      <c r="BQ11" s="12"/>
      <c r="BR11" s="13" t="s">
        <v>25</v>
      </c>
      <c r="BS11" s="16">
        <v>20585</v>
      </c>
      <c r="BT11" s="42">
        <f t="shared" si="8"/>
        <v>5.3701447604239769E-2</v>
      </c>
      <c r="BU11" s="12"/>
      <c r="BV11" s="13" t="s">
        <v>1</v>
      </c>
      <c r="BW11" s="16">
        <v>20425</v>
      </c>
      <c r="BX11" s="42">
        <f t="shared" si="9"/>
        <v>5.6407848768969468E-2</v>
      </c>
      <c r="BY11" s="12"/>
      <c r="BZ11" s="13" t="s">
        <v>22</v>
      </c>
      <c r="CA11" s="16">
        <v>19128</v>
      </c>
      <c r="CB11" s="42">
        <f t="shared" si="10"/>
        <v>5.2728931720885101E-2</v>
      </c>
      <c r="CC11" s="12"/>
      <c r="CD11" s="13" t="s">
        <v>4</v>
      </c>
      <c r="CE11" s="16">
        <v>19511</v>
      </c>
      <c r="CF11" s="42">
        <f t="shared" si="11"/>
        <v>5.7382762525182714E-2</v>
      </c>
    </row>
    <row r="12" spans="2:84" x14ac:dyDescent="0.2">
      <c r="B12" s="33" t="s">
        <v>138</v>
      </c>
      <c r="C12" s="16">
        <v>16639007</v>
      </c>
      <c r="D12" s="42">
        <f t="shared" si="12"/>
        <v>4.9110393299676973E-2</v>
      </c>
      <c r="F12" s="33" t="s">
        <v>88</v>
      </c>
      <c r="G12" s="16">
        <v>16841637</v>
      </c>
      <c r="H12" s="42">
        <f t="shared" si="0"/>
        <v>4.9708460179167649E-2</v>
      </c>
      <c r="J12" s="33" t="s">
        <v>88</v>
      </c>
      <c r="K12" s="16">
        <v>16732484</v>
      </c>
      <c r="L12" s="42">
        <f t="shared" si="1"/>
        <v>5.1162341946127267E-2</v>
      </c>
      <c r="N12" s="33" t="s">
        <v>88</v>
      </c>
      <c r="O12" s="16">
        <v>16480150</v>
      </c>
      <c r="P12" s="42">
        <f t="shared" si="13"/>
        <v>4.9533356745245651E-2</v>
      </c>
      <c r="R12" s="33" t="s">
        <v>88</v>
      </c>
      <c r="S12" s="16">
        <v>16269965</v>
      </c>
      <c r="T12" s="42">
        <f t="shared" si="14"/>
        <v>5.0263619503816623E-2</v>
      </c>
      <c r="V12" s="13" t="s">
        <v>88</v>
      </c>
      <c r="W12" s="16">
        <v>16151483</v>
      </c>
      <c r="X12" s="42">
        <f t="shared" si="15"/>
        <v>5.1317826751501767E-2</v>
      </c>
      <c r="Z12" s="13" t="s">
        <v>88</v>
      </c>
      <c r="AA12" s="16">
        <v>15966279</v>
      </c>
      <c r="AB12" s="42">
        <f t="shared" si="16"/>
        <v>5.0484517049252477E-2</v>
      </c>
      <c r="AC12" s="12"/>
      <c r="AD12" s="13" t="s">
        <v>88</v>
      </c>
      <c r="AE12" s="16">
        <v>15709158</v>
      </c>
      <c r="AF12" s="42">
        <f t="shared" si="17"/>
        <v>4.9752151803262368E-2</v>
      </c>
      <c r="AG12" s="12"/>
      <c r="AH12" s="13" t="s">
        <v>88</v>
      </c>
      <c r="AI12" s="16">
        <v>18218948</v>
      </c>
      <c r="AJ12" s="42">
        <f t="shared" si="18"/>
        <v>5.7669609412043916E-2</v>
      </c>
      <c r="AK12" s="12"/>
      <c r="AL12" s="13" t="s">
        <v>88</v>
      </c>
      <c r="AM12" s="16">
        <v>17433853</v>
      </c>
      <c r="AN12" s="42">
        <f t="shared" si="2"/>
        <v>4.9654102458871724E-2</v>
      </c>
      <c r="AO12" s="12"/>
      <c r="AP12" s="13" t="s">
        <v>139</v>
      </c>
      <c r="AQ12" s="16">
        <v>15968773</v>
      </c>
      <c r="AR12" s="42">
        <f t="shared" si="3"/>
        <v>4.8326457672985552E-2</v>
      </c>
      <c r="AS12" s="12"/>
      <c r="AT12" s="13" t="s">
        <v>88</v>
      </c>
      <c r="AU12" s="16">
        <v>17470835</v>
      </c>
      <c r="AV12" s="42">
        <f t="shared" si="19"/>
        <v>5.2201948492955612E-2</v>
      </c>
      <c r="AW12" s="12"/>
      <c r="AX12" s="13" t="s">
        <v>139</v>
      </c>
      <c r="AY12" s="16">
        <v>17869327</v>
      </c>
      <c r="AZ12" s="42">
        <f t="shared" si="4"/>
        <v>5.1056332006911113E-2</v>
      </c>
      <c r="BA12" s="12"/>
      <c r="BB12" s="13" t="s">
        <v>81</v>
      </c>
      <c r="BC12" s="16">
        <v>13774353</v>
      </c>
      <c r="BD12" s="42">
        <f t="shared" si="5"/>
        <v>5.6131256568098468E-2</v>
      </c>
      <c r="BE12" s="12"/>
      <c r="BF12" s="13" t="s">
        <v>25</v>
      </c>
      <c r="BG12" s="16">
        <v>18512</v>
      </c>
      <c r="BH12" s="42">
        <f t="shared" si="6"/>
        <v>5.1363012083292872E-2</v>
      </c>
      <c r="BI12" s="12"/>
      <c r="BJ12" s="13" t="s">
        <v>25</v>
      </c>
      <c r="BK12" s="16">
        <v>19217</v>
      </c>
      <c r="BL12" s="43">
        <f t="shared" si="20"/>
        <v>5.2464037959097869E-2</v>
      </c>
      <c r="BM12" s="12"/>
      <c r="BN12" s="13" t="s">
        <v>25</v>
      </c>
      <c r="BO12" s="16">
        <v>19331</v>
      </c>
      <c r="BP12" s="42">
        <f t="shared" si="7"/>
        <v>4.9831540470243116E-2</v>
      </c>
      <c r="BQ12" s="12"/>
      <c r="BR12" s="13" t="s">
        <v>10</v>
      </c>
      <c r="BS12" s="16">
        <v>20071</v>
      </c>
      <c r="BT12" s="42">
        <f t="shared" si="8"/>
        <v>5.2360541892868415E-2</v>
      </c>
      <c r="BU12" s="12"/>
      <c r="BV12" s="13" t="s">
        <v>10</v>
      </c>
      <c r="BW12" s="16">
        <v>20364</v>
      </c>
      <c r="BX12" s="42">
        <f t="shared" si="9"/>
        <v>5.6239384691862633E-2</v>
      </c>
      <c r="BY12" s="12"/>
      <c r="BZ12" s="13" t="s">
        <v>25</v>
      </c>
      <c r="CA12" s="16">
        <v>18961</v>
      </c>
      <c r="CB12" s="42">
        <f t="shared" si="10"/>
        <v>5.226857352361472E-2</v>
      </c>
      <c r="CC12" s="12"/>
      <c r="CD12" s="13" t="s">
        <v>22</v>
      </c>
      <c r="CE12" s="16">
        <v>16173</v>
      </c>
      <c r="CF12" s="42">
        <f t="shared" si="11"/>
        <v>4.7565548578739174E-2</v>
      </c>
    </row>
    <row r="13" spans="2:84" x14ac:dyDescent="0.2">
      <c r="B13" s="13" t="s">
        <v>321</v>
      </c>
      <c r="C13" s="16">
        <v>14110410</v>
      </c>
      <c r="D13" s="42">
        <f t="shared" si="12"/>
        <v>4.1647183916666115E-2</v>
      </c>
      <c r="F13" s="13" t="s">
        <v>346</v>
      </c>
      <c r="G13" s="16">
        <v>12602028</v>
      </c>
      <c r="H13" s="42">
        <f t="shared" si="0"/>
        <v>3.7195161433223843E-2</v>
      </c>
      <c r="J13" s="13" t="s">
        <v>346</v>
      </c>
      <c r="K13" s="16">
        <v>13317039</v>
      </c>
      <c r="L13" s="42">
        <f t="shared" si="1"/>
        <v>4.0719053012566023E-2</v>
      </c>
      <c r="N13" s="13" t="s">
        <v>139</v>
      </c>
      <c r="O13" s="16">
        <v>13805983</v>
      </c>
      <c r="P13" s="42">
        <f t="shared" si="13"/>
        <v>4.1495780145071298E-2</v>
      </c>
      <c r="R13" s="13" t="s">
        <v>139</v>
      </c>
      <c r="S13" s="16">
        <v>13852777</v>
      </c>
      <c r="T13" s="42">
        <f t="shared" si="14"/>
        <v>4.2796079290841886E-2</v>
      </c>
      <c r="V13" s="13" t="s">
        <v>139</v>
      </c>
      <c r="W13" s="16">
        <v>14294803</v>
      </c>
      <c r="X13" s="42">
        <f t="shared" si="15"/>
        <v>4.5418629595861119E-2</v>
      </c>
      <c r="Z13" s="13" t="s">
        <v>166</v>
      </c>
      <c r="AA13" s="16">
        <v>14257378</v>
      </c>
      <c r="AB13" s="42">
        <f t="shared" si="16"/>
        <v>4.5081063829501986E-2</v>
      </c>
      <c r="AC13" s="12"/>
      <c r="AD13" s="13" t="s">
        <v>139</v>
      </c>
      <c r="AE13" s="16">
        <v>14660005</v>
      </c>
      <c r="AF13" s="42">
        <f t="shared" si="17"/>
        <v>4.6429400875373797E-2</v>
      </c>
      <c r="AG13" s="12"/>
      <c r="AH13" s="13" t="s">
        <v>139</v>
      </c>
      <c r="AI13" s="16">
        <v>15142482</v>
      </c>
      <c r="AJ13" s="42">
        <f t="shared" si="18"/>
        <v>4.7931473456585175E-2</v>
      </c>
      <c r="AK13" s="12"/>
      <c r="AL13" s="13" t="s">
        <v>139</v>
      </c>
      <c r="AM13" s="16">
        <v>15952826</v>
      </c>
      <c r="AN13" s="42">
        <f t="shared" si="2"/>
        <v>4.5435926109538304E-2</v>
      </c>
      <c r="AO13" s="12"/>
      <c r="AP13" s="13" t="s">
        <v>140</v>
      </c>
      <c r="AQ13" s="16">
        <v>14392238</v>
      </c>
      <c r="AR13" s="42">
        <f t="shared" si="3"/>
        <v>4.3555374011925288E-2</v>
      </c>
      <c r="AS13" s="12"/>
      <c r="AT13" s="13" t="s">
        <v>139</v>
      </c>
      <c r="AU13" s="16">
        <v>16829767</v>
      </c>
      <c r="AV13" s="42">
        <f t="shared" si="19"/>
        <v>5.0286470571237384E-2</v>
      </c>
      <c r="AW13" s="12"/>
      <c r="AX13" s="13" t="s">
        <v>140</v>
      </c>
      <c r="AY13" s="16">
        <v>16146798</v>
      </c>
      <c r="AZ13" s="42">
        <f t="shared" si="4"/>
        <v>4.6134713385486109E-2</v>
      </c>
      <c r="BA13" s="12"/>
      <c r="BB13" s="13" t="s">
        <v>79</v>
      </c>
      <c r="BC13" s="16">
        <v>11951278</v>
      </c>
      <c r="BD13" s="42">
        <f t="shared" si="5"/>
        <v>4.8702124283780936E-2</v>
      </c>
      <c r="BE13" s="12"/>
      <c r="BF13" s="13" t="s">
        <v>1</v>
      </c>
      <c r="BG13" s="16">
        <v>17075</v>
      </c>
      <c r="BH13" s="42">
        <f t="shared" si="6"/>
        <v>4.7375941622851435E-2</v>
      </c>
      <c r="BI13" s="12"/>
      <c r="BJ13" s="13" t="s">
        <v>1</v>
      </c>
      <c r="BK13" s="16">
        <v>17806</v>
      </c>
      <c r="BL13" s="43">
        <f t="shared" si="20"/>
        <v>4.8611888426897884E-2</v>
      </c>
      <c r="BM13" s="12"/>
      <c r="BN13" s="13" t="s">
        <v>1</v>
      </c>
      <c r="BO13" s="16">
        <v>18419</v>
      </c>
      <c r="BP13" s="42">
        <f t="shared" si="7"/>
        <v>4.7480582686948831E-2</v>
      </c>
      <c r="BQ13" s="12"/>
      <c r="BR13" s="13" t="s">
        <v>1</v>
      </c>
      <c r="BS13" s="16">
        <v>19223</v>
      </c>
      <c r="BT13" s="42">
        <f t="shared" si="8"/>
        <v>5.0148308345703232E-2</v>
      </c>
      <c r="BU13" s="12"/>
      <c r="BV13" s="13" t="s">
        <v>22</v>
      </c>
      <c r="BW13" s="16">
        <v>20244</v>
      </c>
      <c r="BX13" s="42">
        <f t="shared" si="9"/>
        <v>5.590797995001312E-2</v>
      </c>
      <c r="BY13" s="12"/>
      <c r="BZ13" s="13" t="s">
        <v>4</v>
      </c>
      <c r="CA13" s="16">
        <v>18424</v>
      </c>
      <c r="CB13" s="42">
        <f t="shared" si="10"/>
        <v>5.0788260038978829E-2</v>
      </c>
      <c r="CC13" s="12"/>
      <c r="CD13" s="13" t="s">
        <v>28</v>
      </c>
      <c r="CE13" s="16">
        <v>12621</v>
      </c>
      <c r="CF13" s="42">
        <f t="shared" si="11"/>
        <v>3.7118950634530828E-2</v>
      </c>
    </row>
    <row r="14" spans="2:84" x14ac:dyDescent="0.2">
      <c r="B14" s="13" t="s">
        <v>346</v>
      </c>
      <c r="C14" s="16">
        <v>11352210</v>
      </c>
      <c r="D14" s="42">
        <f t="shared" si="12"/>
        <v>3.3506296254369385E-2</v>
      </c>
      <c r="F14" s="13" t="s">
        <v>321</v>
      </c>
      <c r="G14" s="16">
        <v>12460386</v>
      </c>
      <c r="H14" s="42">
        <f t="shared" si="0"/>
        <v>3.6777101970435419E-2</v>
      </c>
      <c r="J14" s="13" t="s">
        <v>321</v>
      </c>
      <c r="K14" s="16">
        <v>11607332</v>
      </c>
      <c r="L14" s="42">
        <f t="shared" si="1"/>
        <v>3.5491340608257885E-2</v>
      </c>
      <c r="N14" s="13" t="s">
        <v>98</v>
      </c>
      <c r="O14" s="16">
        <v>10989387</v>
      </c>
      <c r="P14" s="42">
        <f t="shared" si="13"/>
        <v>3.3030113602276978E-2</v>
      </c>
      <c r="R14" s="13" t="s">
        <v>98</v>
      </c>
      <c r="S14" s="16">
        <v>11063422</v>
      </c>
      <c r="T14" s="42">
        <f t="shared" si="14"/>
        <v>3.4178784884795629E-2</v>
      </c>
      <c r="V14" s="13" t="s">
        <v>98</v>
      </c>
      <c r="W14" s="16">
        <v>11274099</v>
      </c>
      <c r="X14" s="42">
        <f t="shared" si="15"/>
        <v>3.5820999177677948E-2</v>
      </c>
      <c r="Z14" s="13" t="s">
        <v>139</v>
      </c>
      <c r="AA14" s="16">
        <v>13956937</v>
      </c>
      <c r="AB14" s="42">
        <f t="shared" si="16"/>
        <v>4.4131085516659369E-2</v>
      </c>
      <c r="AC14" s="12"/>
      <c r="AD14" s="13" t="s">
        <v>140</v>
      </c>
      <c r="AE14" s="16">
        <v>12156135</v>
      </c>
      <c r="AF14" s="42">
        <f t="shared" si="17"/>
        <v>3.8499445601155119E-2</v>
      </c>
      <c r="AG14" s="12"/>
      <c r="AH14" s="13" t="s">
        <v>140</v>
      </c>
      <c r="AI14" s="16">
        <v>12883576</v>
      </c>
      <c r="AJ14" s="42">
        <f t="shared" si="18"/>
        <v>4.0781212820322175E-2</v>
      </c>
      <c r="AK14" s="12"/>
      <c r="AL14" s="13" t="s">
        <v>181</v>
      </c>
      <c r="AM14" s="16">
        <v>14699389</v>
      </c>
      <c r="AN14" s="42">
        <f t="shared" si="2"/>
        <v>4.1865958574321578E-2</v>
      </c>
      <c r="AO14" s="12"/>
      <c r="AP14" s="13" t="s">
        <v>181</v>
      </c>
      <c r="AQ14" s="16">
        <v>14109613</v>
      </c>
      <c r="AR14" s="42">
        <f t="shared" si="3"/>
        <v>4.2700063143655854E-2</v>
      </c>
      <c r="AS14" s="12"/>
      <c r="AT14" s="13" t="s">
        <v>140</v>
      </c>
      <c r="AU14" s="16">
        <v>15046973</v>
      </c>
      <c r="AV14" s="42">
        <f t="shared" si="19"/>
        <v>4.4959574600807219E-2</v>
      </c>
      <c r="AW14" s="12"/>
      <c r="AX14" s="13" t="s">
        <v>88</v>
      </c>
      <c r="AY14" s="16">
        <v>15640040</v>
      </c>
      <c r="AZ14" s="42">
        <f t="shared" si="4"/>
        <v>4.4686801849972861E-2</v>
      </c>
      <c r="BA14" s="12"/>
      <c r="BB14" s="13" t="s">
        <v>98</v>
      </c>
      <c r="BC14" s="16">
        <v>11002786</v>
      </c>
      <c r="BD14" s="42">
        <f t="shared" si="5"/>
        <v>4.4836966493444874E-2</v>
      </c>
      <c r="BE14" s="12"/>
      <c r="BF14" s="13" t="s">
        <v>4</v>
      </c>
      <c r="BG14" s="16">
        <v>14487</v>
      </c>
      <c r="BH14" s="42">
        <f t="shared" si="6"/>
        <v>4.0195330383030671E-2</v>
      </c>
      <c r="BI14" s="12"/>
      <c r="BJ14" s="13" t="s">
        <v>4</v>
      </c>
      <c r="BK14" s="16">
        <v>15226</v>
      </c>
      <c r="BL14" s="43">
        <f t="shared" si="20"/>
        <v>4.1568269863413859E-2</v>
      </c>
      <c r="BM14" s="12"/>
      <c r="BN14" s="13" t="s">
        <v>4</v>
      </c>
      <c r="BO14" s="16">
        <v>15821</v>
      </c>
      <c r="BP14" s="42">
        <f t="shared" si="7"/>
        <v>4.0783446370064473E-2</v>
      </c>
      <c r="BQ14" s="12"/>
      <c r="BR14" s="13" t="s">
        <v>4</v>
      </c>
      <c r="BS14" s="16">
        <v>16580</v>
      </c>
      <c r="BT14" s="42">
        <f t="shared" si="8"/>
        <v>4.3253339872640045E-2</v>
      </c>
      <c r="BU14" s="12"/>
      <c r="BV14" s="13" t="s">
        <v>4</v>
      </c>
      <c r="BW14" s="16">
        <v>17522</v>
      </c>
      <c r="BX14" s="42">
        <f t="shared" si="9"/>
        <v>4.8390615722393296E-2</v>
      </c>
      <c r="BY14" s="12"/>
      <c r="BZ14" s="13" t="s">
        <v>15</v>
      </c>
      <c r="CA14" s="16">
        <v>17953</v>
      </c>
      <c r="CB14" s="42">
        <f t="shared" si="10"/>
        <v>4.9489884524521653E-2</v>
      </c>
      <c r="CC14" s="12"/>
      <c r="CD14" s="13" t="s">
        <v>44</v>
      </c>
      <c r="CE14" s="16">
        <v>11937</v>
      </c>
      <c r="CF14" s="42">
        <f t="shared" si="11"/>
        <v>3.5107274679058276E-2</v>
      </c>
    </row>
    <row r="15" spans="2:84" x14ac:dyDescent="0.2">
      <c r="B15" s="13" t="s">
        <v>98</v>
      </c>
      <c r="C15" s="16">
        <v>10801284</v>
      </c>
      <c r="D15" s="42">
        <f t="shared" si="12"/>
        <v>3.1880226108535692E-2</v>
      </c>
      <c r="F15" s="13" t="s">
        <v>98</v>
      </c>
      <c r="G15" s="16">
        <v>10897344</v>
      </c>
      <c r="H15" s="42">
        <f t="shared" si="0"/>
        <v>3.2163749300777089E-2</v>
      </c>
      <c r="J15" s="13" t="s">
        <v>98</v>
      </c>
      <c r="K15" s="16">
        <v>11047691</v>
      </c>
      <c r="L15" s="42">
        <f t="shared" si="1"/>
        <v>3.3780145533511503E-2</v>
      </c>
      <c r="N15" s="13" t="s">
        <v>140</v>
      </c>
      <c r="O15" s="16">
        <v>9442989</v>
      </c>
      <c r="P15" s="42">
        <f t="shared" si="13"/>
        <v>2.8382201792970969E-2</v>
      </c>
      <c r="R15" s="13" t="s">
        <v>140</v>
      </c>
      <c r="S15" s="16">
        <v>10139379</v>
      </c>
      <c r="T15" s="42">
        <f t="shared" si="14"/>
        <v>3.132409246491856E-2</v>
      </c>
      <c r="V15" s="13" t="s">
        <v>140</v>
      </c>
      <c r="W15" s="16">
        <v>10747301</v>
      </c>
      <c r="X15" s="42">
        <f t="shared" si="15"/>
        <v>3.414721303079362E-2</v>
      </c>
      <c r="Z15" s="13" t="s">
        <v>140</v>
      </c>
      <c r="AA15" s="16">
        <v>11386580</v>
      </c>
      <c r="AB15" s="42">
        <f t="shared" si="16"/>
        <v>3.6003754672123495E-2</v>
      </c>
      <c r="AC15" s="12"/>
      <c r="AD15" s="13" t="s">
        <v>98</v>
      </c>
      <c r="AE15" s="16">
        <v>11351282</v>
      </c>
      <c r="AF15" s="42">
        <f t="shared" si="17"/>
        <v>3.5950412187950469E-2</v>
      </c>
      <c r="AG15" s="12"/>
      <c r="AH15" s="13" t="s">
        <v>98</v>
      </c>
      <c r="AI15" s="16">
        <v>11267458</v>
      </c>
      <c r="AJ15" s="42">
        <f t="shared" si="18"/>
        <v>3.5665610436267203E-2</v>
      </c>
      <c r="AK15" s="12"/>
      <c r="AL15" s="13" t="s">
        <v>140</v>
      </c>
      <c r="AM15" s="16">
        <v>13649927</v>
      </c>
      <c r="AN15" s="42">
        <f t="shared" si="2"/>
        <v>3.8876940961594636E-2</v>
      </c>
      <c r="AO15" s="12"/>
      <c r="AP15" s="13" t="s">
        <v>100</v>
      </c>
      <c r="AQ15" s="16">
        <v>13791136</v>
      </c>
      <c r="AR15" s="42">
        <f t="shared" si="3"/>
        <v>4.173625300869311E-2</v>
      </c>
      <c r="AS15" s="12"/>
      <c r="AT15" s="13" t="s">
        <v>179</v>
      </c>
      <c r="AU15" s="16">
        <v>12224672</v>
      </c>
      <c r="AV15" s="42">
        <f t="shared" si="19"/>
        <v>3.6526685649957584E-2</v>
      </c>
      <c r="AW15" s="12"/>
      <c r="AX15" s="13" t="s">
        <v>141</v>
      </c>
      <c r="AY15" s="16">
        <v>13014505</v>
      </c>
      <c r="AZ15" s="42">
        <f t="shared" si="4"/>
        <v>3.7185109891693442E-2</v>
      </c>
      <c r="BA15" s="12"/>
      <c r="BB15" s="13" t="s">
        <v>86</v>
      </c>
      <c r="BC15" s="16">
        <v>9951484</v>
      </c>
      <c r="BD15" s="42">
        <f t="shared" si="5"/>
        <v>4.0552852220160675E-2</v>
      </c>
      <c r="BE15" s="12"/>
      <c r="BF15" s="13" t="s">
        <v>11</v>
      </c>
      <c r="BG15" s="16">
        <v>14474</v>
      </c>
      <c r="BH15" s="42">
        <f t="shared" si="6"/>
        <v>4.0159260852073303E-2</v>
      </c>
      <c r="BI15" s="12"/>
      <c r="BJ15" s="13" t="s">
        <v>28</v>
      </c>
      <c r="BK15" s="16">
        <v>13216</v>
      </c>
      <c r="BL15" s="43">
        <f t="shared" si="20"/>
        <v>3.6080799587211193E-2</v>
      </c>
      <c r="BM15" s="12"/>
      <c r="BN15" s="13" t="s">
        <v>11</v>
      </c>
      <c r="BO15" s="16">
        <v>15370</v>
      </c>
      <c r="BP15" s="42">
        <f t="shared" si="7"/>
        <v>3.962085650135206E-2</v>
      </c>
      <c r="BQ15" s="12"/>
      <c r="BR15" s="13" t="s">
        <v>28</v>
      </c>
      <c r="BS15" s="16">
        <v>15505</v>
      </c>
      <c r="BT15" s="42">
        <f t="shared" si="8"/>
        <v>4.0448916449052102E-2</v>
      </c>
      <c r="BU15" s="12"/>
      <c r="BV15" s="13" t="s">
        <v>49</v>
      </c>
      <c r="BW15" s="16">
        <v>11804</v>
      </c>
      <c r="BX15" s="42">
        <f t="shared" si="9"/>
        <v>3.2599179773263924E-2</v>
      </c>
      <c r="BY15" s="12"/>
      <c r="BZ15" s="13" t="s">
        <v>44</v>
      </c>
      <c r="CA15" s="16">
        <v>17176</v>
      </c>
      <c r="CB15" s="42">
        <f t="shared" si="10"/>
        <v>4.7347978421054079E-2</v>
      </c>
      <c r="CC15" s="12"/>
      <c r="CD15" s="13" t="s">
        <v>24</v>
      </c>
      <c r="CE15" s="16">
        <v>11477</v>
      </c>
      <c r="CF15" s="42">
        <f t="shared" si="11"/>
        <v>3.3754393188535799E-2</v>
      </c>
    </row>
    <row r="16" spans="2:84" x14ac:dyDescent="0.2">
      <c r="B16" s="13" t="s">
        <v>166</v>
      </c>
      <c r="C16" s="16">
        <v>9451152</v>
      </c>
      <c r="D16" s="42">
        <f t="shared" si="12"/>
        <v>2.7895281963342441E-2</v>
      </c>
      <c r="F16" s="13" t="s">
        <v>140</v>
      </c>
      <c r="G16" s="16">
        <v>8120239</v>
      </c>
      <c r="H16" s="42">
        <f t="shared" si="0"/>
        <v>2.3967063117250664E-2</v>
      </c>
      <c r="J16" s="13" t="s">
        <v>140</v>
      </c>
      <c r="K16" s="16">
        <v>8685375</v>
      </c>
      <c r="L16" s="42">
        <f t="shared" si="1"/>
        <v>2.6556972992195609E-2</v>
      </c>
      <c r="N16" s="13" t="s">
        <v>321</v>
      </c>
      <c r="O16" s="16">
        <v>9123530</v>
      </c>
      <c r="P16" s="42">
        <f t="shared" si="13"/>
        <v>2.7422023844804268E-2</v>
      </c>
      <c r="R16" s="13" t="s">
        <v>179</v>
      </c>
      <c r="S16" s="16">
        <v>8275872</v>
      </c>
      <c r="T16" s="42">
        <f t="shared" si="14"/>
        <v>2.5567066755846732E-2</v>
      </c>
      <c r="V16" s="13" t="s">
        <v>179</v>
      </c>
      <c r="W16" s="16">
        <v>8773692</v>
      </c>
      <c r="X16" s="42">
        <f t="shared" si="15"/>
        <v>2.7876499391853802E-2</v>
      </c>
      <c r="Z16" s="13" t="s">
        <v>98</v>
      </c>
      <c r="AA16" s="16">
        <v>11339085</v>
      </c>
      <c r="AB16" s="42">
        <f t="shared" si="16"/>
        <v>3.5853578031889773E-2</v>
      </c>
      <c r="AC16" s="12"/>
      <c r="AD16" s="13" t="s">
        <v>179</v>
      </c>
      <c r="AE16" s="16">
        <v>9783478</v>
      </c>
      <c r="AF16" s="42">
        <f t="shared" si="17"/>
        <v>3.0985052325521054E-2</v>
      </c>
      <c r="AG16" s="12"/>
      <c r="AH16" s="13" t="s">
        <v>179</v>
      </c>
      <c r="AI16" s="16">
        <v>10387147</v>
      </c>
      <c r="AJ16" s="42">
        <f t="shared" si="18"/>
        <v>3.2879105335581596E-2</v>
      </c>
      <c r="AK16" s="12"/>
      <c r="AL16" s="13" t="s">
        <v>98</v>
      </c>
      <c r="AM16" s="16">
        <v>11177773</v>
      </c>
      <c r="AN16" s="42">
        <f t="shared" si="2"/>
        <v>3.1835893408302222E-2</v>
      </c>
      <c r="AO16" s="12"/>
      <c r="AP16" s="13" t="s">
        <v>179</v>
      </c>
      <c r="AQ16" s="16">
        <v>11625870</v>
      </c>
      <c r="AR16" s="42">
        <f t="shared" si="3"/>
        <v>3.5183486825608491E-2</v>
      </c>
      <c r="AS16" s="12"/>
      <c r="AT16" s="13" t="s">
        <v>98</v>
      </c>
      <c r="AU16" s="16">
        <v>10971436</v>
      </c>
      <c r="AV16" s="42">
        <f t="shared" si="19"/>
        <v>3.2782081507023504E-2</v>
      </c>
      <c r="AW16" s="12"/>
      <c r="AX16" s="13" t="s">
        <v>142</v>
      </c>
      <c r="AY16" s="16">
        <v>11121954</v>
      </c>
      <c r="AZ16" s="42">
        <f t="shared" si="4"/>
        <v>3.177770354695468E-2</v>
      </c>
      <c r="BA16" s="12"/>
      <c r="BB16" s="13" t="s">
        <v>85</v>
      </c>
      <c r="BC16" s="16">
        <v>8431834</v>
      </c>
      <c r="BD16" s="42">
        <f t="shared" si="5"/>
        <v>3.4360193730595984E-2</v>
      </c>
      <c r="BE16" s="12"/>
      <c r="BF16" s="13" t="s">
        <v>28</v>
      </c>
      <c r="BG16" s="16">
        <v>12435</v>
      </c>
      <c r="BH16" s="42">
        <f t="shared" si="6"/>
        <v>3.4501893650375259E-2</v>
      </c>
      <c r="BI16" s="12"/>
      <c r="BJ16" s="13" t="s">
        <v>11</v>
      </c>
      <c r="BK16" s="16">
        <v>12107</v>
      </c>
      <c r="BL16" s="43">
        <f t="shared" si="20"/>
        <v>3.3053135638798872E-2</v>
      </c>
      <c r="BM16" s="12"/>
      <c r="BN16" s="13" t="s">
        <v>36</v>
      </c>
      <c r="BO16" s="16">
        <v>15159</v>
      </c>
      <c r="BP16" s="42">
        <f t="shared" si="7"/>
        <v>3.9076939733506559E-2</v>
      </c>
      <c r="BQ16" s="12"/>
      <c r="BR16" s="13" t="s">
        <v>51</v>
      </c>
      <c r="BS16" s="16">
        <v>15109</v>
      </c>
      <c r="BT16" s="42">
        <f t="shared" si="8"/>
        <v>3.9415845122781568E-2</v>
      </c>
      <c r="BU16" s="12"/>
      <c r="BV16" s="13" t="s">
        <v>44</v>
      </c>
      <c r="BW16" s="16">
        <v>11483</v>
      </c>
      <c r="BX16" s="42">
        <f t="shared" si="9"/>
        <v>3.1712672088816472E-2</v>
      </c>
      <c r="BY16" s="12"/>
      <c r="BZ16" s="13" t="s">
        <v>49</v>
      </c>
      <c r="CA16" s="16">
        <v>12920</v>
      </c>
      <c r="CB16" s="42">
        <f t="shared" si="10"/>
        <v>3.5615735980438913E-2</v>
      </c>
      <c r="CC16" s="12"/>
      <c r="CD16" s="13" t="s">
        <v>62</v>
      </c>
      <c r="CE16" s="16">
        <v>10834</v>
      </c>
      <c r="CF16" s="42">
        <f t="shared" si="11"/>
        <v>3.1863300148522858E-2</v>
      </c>
    </row>
    <row r="17" spans="2:84" x14ac:dyDescent="0.2">
      <c r="B17" s="33" t="s">
        <v>140</v>
      </c>
      <c r="C17" s="16">
        <v>7576624</v>
      </c>
      <c r="D17" s="42">
        <f t="shared" si="12"/>
        <v>2.2362571547915794E-2</v>
      </c>
      <c r="F17" s="33" t="s">
        <v>179</v>
      </c>
      <c r="G17" s="16">
        <v>6775940</v>
      </c>
      <c r="H17" s="42">
        <f t="shared" si="0"/>
        <v>1.9999335199210697E-2</v>
      </c>
      <c r="J17" s="33" t="s">
        <v>179</v>
      </c>
      <c r="K17" s="16">
        <v>7214620</v>
      </c>
      <c r="L17" s="42">
        <f t="shared" si="1"/>
        <v>2.2059895915715128E-2</v>
      </c>
      <c r="N17" s="33" t="s">
        <v>179</v>
      </c>
      <c r="O17" s="16">
        <v>7616711</v>
      </c>
      <c r="P17" s="42">
        <f t="shared" si="13"/>
        <v>2.2893072161869688E-2</v>
      </c>
      <c r="R17" s="33" t="s">
        <v>144</v>
      </c>
      <c r="S17" s="16">
        <v>6211132</v>
      </c>
      <c r="T17" s="42">
        <f t="shared" si="14"/>
        <v>1.9188361839498704E-2</v>
      </c>
      <c r="V17" s="13" t="s">
        <v>144</v>
      </c>
      <c r="W17" s="16">
        <v>6465010</v>
      </c>
      <c r="X17" s="42">
        <f t="shared" si="15"/>
        <v>2.0541164122621212E-2</v>
      </c>
      <c r="Z17" s="13" t="s">
        <v>179</v>
      </c>
      <c r="AA17" s="16">
        <v>9231098</v>
      </c>
      <c r="AB17" s="42">
        <f t="shared" si="16"/>
        <v>2.9188236305047684E-2</v>
      </c>
      <c r="AC17" s="12"/>
      <c r="AD17" s="13" t="s">
        <v>143</v>
      </c>
      <c r="AE17" s="16">
        <v>7481022</v>
      </c>
      <c r="AF17" s="42">
        <f t="shared" si="17"/>
        <v>2.3692991195807277E-2</v>
      </c>
      <c r="AG17" s="12"/>
      <c r="AH17" s="13" t="s">
        <v>142</v>
      </c>
      <c r="AI17" s="16">
        <v>7907282</v>
      </c>
      <c r="AJ17" s="42">
        <f t="shared" si="18"/>
        <v>2.5029428946769343E-2</v>
      </c>
      <c r="AK17" s="12"/>
      <c r="AL17" s="13" t="s">
        <v>179</v>
      </c>
      <c r="AM17" s="16">
        <v>11017915</v>
      </c>
      <c r="AN17" s="42">
        <f t="shared" si="2"/>
        <v>3.1380595000608275E-2</v>
      </c>
      <c r="AO17" s="12"/>
      <c r="AP17" s="13" t="s">
        <v>98</v>
      </c>
      <c r="AQ17" s="16">
        <v>11049169</v>
      </c>
      <c r="AR17" s="42">
        <f t="shared" si="3"/>
        <v>3.3438210813076505E-2</v>
      </c>
      <c r="AS17" s="12"/>
      <c r="AT17" s="13" t="s">
        <v>100</v>
      </c>
      <c r="AU17" s="16">
        <v>10767735</v>
      </c>
      <c r="AV17" s="42">
        <f t="shared" si="19"/>
        <v>3.2173433488198781E-2</v>
      </c>
      <c r="AW17" s="12"/>
      <c r="AX17" s="13" t="s">
        <v>98</v>
      </c>
      <c r="AY17" s="16">
        <v>10958910</v>
      </c>
      <c r="AZ17" s="42">
        <f t="shared" si="4"/>
        <v>3.1311853400738499E-2</v>
      </c>
      <c r="BA17" s="12"/>
      <c r="BB17" s="13" t="s">
        <v>100</v>
      </c>
      <c r="BC17" s="16">
        <v>5827356</v>
      </c>
      <c r="BD17" s="42">
        <f t="shared" si="5"/>
        <v>2.3746800648251722E-2</v>
      </c>
      <c r="BE17" s="12"/>
      <c r="BF17" s="13" t="s">
        <v>49</v>
      </c>
      <c r="BG17" s="16">
        <v>10161</v>
      </c>
      <c r="BH17" s="42">
        <f t="shared" si="6"/>
        <v>2.819250031214017E-2</v>
      </c>
      <c r="BI17" s="12"/>
      <c r="BJ17" s="13" t="s">
        <v>19</v>
      </c>
      <c r="BK17" s="16">
        <v>11023</v>
      </c>
      <c r="BL17" s="43">
        <f t="shared" si="20"/>
        <v>3.0093723808249769E-2</v>
      </c>
      <c r="BM17" s="12"/>
      <c r="BN17" s="13" t="s">
        <v>28</v>
      </c>
      <c r="BO17" s="16">
        <v>14403</v>
      </c>
      <c r="BP17" s="42">
        <f t="shared" si="7"/>
        <v>3.712811946577578E-2</v>
      </c>
      <c r="BQ17" s="12"/>
      <c r="BR17" s="13" t="s">
        <v>49</v>
      </c>
      <c r="BS17" s="16">
        <v>11868</v>
      </c>
      <c r="BT17" s="42">
        <f t="shared" si="8"/>
        <v>3.0960834596410861E-2</v>
      </c>
      <c r="BU17" s="12"/>
      <c r="BV17" s="13" t="s">
        <v>28</v>
      </c>
      <c r="BW17" s="16">
        <v>10800</v>
      </c>
      <c r="BX17" s="42">
        <f t="shared" si="9"/>
        <v>2.9826426766456318E-2</v>
      </c>
      <c r="BY17" s="12"/>
      <c r="BZ17" s="13" t="s">
        <v>28</v>
      </c>
      <c r="CA17" s="16">
        <v>11660</v>
      </c>
      <c r="CB17" s="42">
        <f t="shared" si="10"/>
        <v>3.2142374731572575E-2</v>
      </c>
      <c r="CC17" s="12"/>
      <c r="CD17" s="13" t="s">
        <v>49</v>
      </c>
      <c r="CE17" s="16">
        <v>10034</v>
      </c>
      <c r="CF17" s="42">
        <f t="shared" si="11"/>
        <v>2.951046277370116E-2</v>
      </c>
    </row>
    <row r="18" spans="2:84" x14ac:dyDescent="0.2">
      <c r="B18" s="33" t="s">
        <v>179</v>
      </c>
      <c r="C18" s="16">
        <v>6430789</v>
      </c>
      <c r="D18" s="42">
        <f t="shared" si="12"/>
        <v>1.8980614469194967E-2</v>
      </c>
      <c r="F18" s="33" t="s">
        <v>166</v>
      </c>
      <c r="G18" s="16">
        <v>5931649</v>
      </c>
      <c r="H18" s="42">
        <f t="shared" si="0"/>
        <v>1.7507391835680796E-2</v>
      </c>
      <c r="J18" s="33" t="s">
        <v>144</v>
      </c>
      <c r="K18" s="16">
        <v>5675466</v>
      </c>
      <c r="L18" s="42">
        <f t="shared" si="1"/>
        <v>1.7353677564886309E-2</v>
      </c>
      <c r="N18" s="33" t="s">
        <v>144</v>
      </c>
      <c r="O18" s="16">
        <v>6008723</v>
      </c>
      <c r="P18" s="42">
        <f t="shared" si="13"/>
        <v>1.8060043139313822E-2</v>
      </c>
      <c r="R18" s="33" t="s">
        <v>142</v>
      </c>
      <c r="S18" s="16">
        <v>5756601</v>
      </c>
      <c r="T18" s="42">
        <f t="shared" si="14"/>
        <v>1.7784156407176677E-2</v>
      </c>
      <c r="V18" s="13" t="s">
        <v>142</v>
      </c>
      <c r="W18" s="16">
        <v>6185350</v>
      </c>
      <c r="X18" s="42">
        <f t="shared" si="15"/>
        <v>1.9652605255963271E-2</v>
      </c>
      <c r="Z18" s="13" t="s">
        <v>142</v>
      </c>
      <c r="AA18" s="16">
        <v>6699103</v>
      </c>
      <c r="AB18" s="42">
        <f t="shared" si="16"/>
        <v>2.1182204045050095E-2</v>
      </c>
      <c r="AC18" s="12"/>
      <c r="AD18" s="13" t="s">
        <v>142</v>
      </c>
      <c r="AE18" s="16">
        <v>7226337</v>
      </c>
      <c r="AF18" s="42">
        <f t="shared" si="17"/>
        <v>2.288638356082048E-2</v>
      </c>
      <c r="AG18" s="12"/>
      <c r="AH18" s="13" t="s">
        <v>143</v>
      </c>
      <c r="AI18" s="16">
        <v>7866798</v>
      </c>
      <c r="AJ18" s="42">
        <f t="shared" si="18"/>
        <v>2.4901282334383316E-2</v>
      </c>
      <c r="AK18" s="12"/>
      <c r="AL18" s="13" t="s">
        <v>187</v>
      </c>
      <c r="AM18" s="16">
        <v>8666574</v>
      </c>
      <c r="AN18" s="42">
        <f t="shared" si="2"/>
        <v>2.4683640120367754E-2</v>
      </c>
      <c r="AO18" s="12"/>
      <c r="AP18" s="13" t="s">
        <v>142</v>
      </c>
      <c r="AQ18" s="16">
        <v>9353460</v>
      </c>
      <c r="AR18" s="42">
        <f t="shared" si="3"/>
        <v>2.8306469682170536E-2</v>
      </c>
      <c r="AS18" s="12"/>
      <c r="AT18" s="13" t="s">
        <v>142</v>
      </c>
      <c r="AU18" s="16">
        <v>10332820</v>
      </c>
      <c r="AV18" s="42">
        <f t="shared" si="19"/>
        <v>3.0873930034081464E-2</v>
      </c>
      <c r="AW18" s="12"/>
      <c r="AX18" s="13" t="s">
        <v>143</v>
      </c>
      <c r="AY18" s="16">
        <v>9266770</v>
      </c>
      <c r="AZ18" s="42">
        <f t="shared" si="4"/>
        <v>2.6477062384704451E-2</v>
      </c>
      <c r="BA18" s="12"/>
      <c r="BB18" s="13" t="s">
        <v>83</v>
      </c>
      <c r="BC18" s="16">
        <v>5598164</v>
      </c>
      <c r="BD18" s="42">
        <f t="shared" si="5"/>
        <v>2.2812830467920518E-2</v>
      </c>
      <c r="BE18" s="12"/>
      <c r="BF18" s="13" t="s">
        <v>24</v>
      </c>
      <c r="BG18" s="16">
        <v>8744</v>
      </c>
      <c r="BH18" s="42">
        <f t="shared" si="6"/>
        <v>2.4260921437786995E-2</v>
      </c>
      <c r="BI18" s="12"/>
      <c r="BJ18" s="13" t="s">
        <v>24</v>
      </c>
      <c r="BK18" s="16">
        <v>9095</v>
      </c>
      <c r="BL18" s="43">
        <f t="shared" si="20"/>
        <v>2.4830120478638452E-2</v>
      </c>
      <c r="BM18" s="12"/>
      <c r="BN18" s="13" t="s">
        <v>49</v>
      </c>
      <c r="BO18" s="16">
        <v>11585</v>
      </c>
      <c r="BP18" s="42">
        <f t="shared" si="7"/>
        <v>2.9863866139763409E-2</v>
      </c>
      <c r="BQ18" s="12"/>
      <c r="BR18" s="13" t="s">
        <v>24</v>
      </c>
      <c r="BS18" s="16">
        <v>9953</v>
      </c>
      <c r="BT18" s="42">
        <f t="shared" si="8"/>
        <v>2.596504775346118E-2</v>
      </c>
      <c r="BU18" s="12"/>
      <c r="BV18" s="13" t="s">
        <v>24</v>
      </c>
      <c r="BW18" s="16">
        <v>10497</v>
      </c>
      <c r="BX18" s="42">
        <f t="shared" si="9"/>
        <v>2.8989629793286294E-2</v>
      </c>
      <c r="BY18" s="12"/>
      <c r="BZ18" s="13" t="s">
        <v>24</v>
      </c>
      <c r="CA18" s="16">
        <v>11068</v>
      </c>
      <c r="CB18" s="42">
        <f t="shared" si="10"/>
        <v>3.0510446271787763E-2</v>
      </c>
      <c r="CC18" s="12"/>
      <c r="CD18" s="13" t="s">
        <v>63</v>
      </c>
      <c r="CE18" s="16">
        <v>9734</v>
      </c>
      <c r="CF18" s="42">
        <f t="shared" si="11"/>
        <v>2.8628148758143023E-2</v>
      </c>
    </row>
    <row r="19" spans="2:84" x14ac:dyDescent="0.2">
      <c r="B19" s="13" t="s">
        <v>144</v>
      </c>
      <c r="C19" s="16">
        <v>5214284</v>
      </c>
      <c r="D19" s="42">
        <f t="shared" si="12"/>
        <v>1.5390073338884517E-2</v>
      </c>
      <c r="F19" s="13" t="s">
        <v>366</v>
      </c>
      <c r="G19" s="16">
        <v>5365200</v>
      </c>
      <c r="H19" s="42">
        <f t="shared" si="0"/>
        <v>1.583550521563137E-2</v>
      </c>
      <c r="J19" s="13" t="s">
        <v>142</v>
      </c>
      <c r="K19" s="16">
        <v>5241816</v>
      </c>
      <c r="L19" s="42">
        <f t="shared" si="1"/>
        <v>1.6027720845911524E-2</v>
      </c>
      <c r="N19" s="13" t="s">
        <v>142</v>
      </c>
      <c r="O19" s="16">
        <v>5511557</v>
      </c>
      <c r="P19" s="42">
        <f t="shared" si="13"/>
        <v>1.6565742369017023E-2</v>
      </c>
      <c r="R19" s="13" t="s">
        <v>145</v>
      </c>
      <c r="S19" s="16">
        <v>4384904</v>
      </c>
      <c r="T19" s="42">
        <f t="shared" si="14"/>
        <v>1.3546504016251021E-2</v>
      </c>
      <c r="V19" s="13" t="s">
        <v>189</v>
      </c>
      <c r="W19" s="16">
        <v>4564360</v>
      </c>
      <c r="X19" s="42">
        <f t="shared" si="15"/>
        <v>1.4502261848740738E-2</v>
      </c>
      <c r="Z19" s="13" t="s">
        <v>144</v>
      </c>
      <c r="AA19" s="16">
        <v>6678776</v>
      </c>
      <c r="AB19" s="42">
        <f t="shared" si="16"/>
        <v>2.1117931162303892E-2</v>
      </c>
      <c r="AC19" s="12"/>
      <c r="AD19" s="13" t="s">
        <v>144</v>
      </c>
      <c r="AE19" s="16">
        <v>6804976</v>
      </c>
      <c r="AF19" s="42">
        <f t="shared" si="17"/>
        <v>2.1551899787980815E-2</v>
      </c>
      <c r="AG19" s="12"/>
      <c r="AH19" s="13" t="s">
        <v>144</v>
      </c>
      <c r="AI19" s="16">
        <v>7062391</v>
      </c>
      <c r="AJ19" s="42">
        <f t="shared" si="18"/>
        <v>2.2355041053146112E-2</v>
      </c>
      <c r="AK19" s="12"/>
      <c r="AL19" s="13" t="s">
        <v>142</v>
      </c>
      <c r="AM19" s="16">
        <v>8501622</v>
      </c>
      <c r="AN19" s="42">
        <f t="shared" si="2"/>
        <v>2.421383327337898E-2</v>
      </c>
      <c r="AO19" s="12"/>
      <c r="AP19" s="13" t="s">
        <v>143</v>
      </c>
      <c r="AQ19" s="16">
        <v>8525472</v>
      </c>
      <c r="AR19" s="42">
        <f t="shared" si="3"/>
        <v>2.5800721304650238E-2</v>
      </c>
      <c r="AS19" s="12"/>
      <c r="AT19" s="13" t="s">
        <v>143</v>
      </c>
      <c r="AU19" s="16">
        <v>8682226</v>
      </c>
      <c r="AV19" s="42">
        <f t="shared" si="19"/>
        <v>2.5942040804357663E-2</v>
      </c>
      <c r="AW19" s="12"/>
      <c r="AX19" s="13" t="s">
        <v>144</v>
      </c>
      <c r="AY19" s="16">
        <v>8154954</v>
      </c>
      <c r="AZ19" s="42">
        <f t="shared" si="4"/>
        <v>2.330037605361902E-2</v>
      </c>
      <c r="BA19" s="12"/>
      <c r="BB19" s="13" t="s">
        <v>96</v>
      </c>
      <c r="BC19" s="16">
        <v>5148868</v>
      </c>
      <c r="BD19" s="42">
        <f t="shared" si="5"/>
        <v>2.0981924214028204E-2</v>
      </c>
      <c r="BE19" s="12"/>
      <c r="BF19" s="13" t="s">
        <v>14</v>
      </c>
      <c r="BG19" s="16">
        <v>7349</v>
      </c>
      <c r="BH19" s="42">
        <f t="shared" si="6"/>
        <v>2.0390383308130904E-2</v>
      </c>
      <c r="BI19" s="12"/>
      <c r="BJ19" s="13" t="s">
        <v>14</v>
      </c>
      <c r="BK19" s="16">
        <v>7453</v>
      </c>
      <c r="BL19" s="43">
        <f t="shared" si="20"/>
        <v>2.0347321377382339E-2</v>
      </c>
      <c r="BM19" s="12"/>
      <c r="BN19" s="13" t="s">
        <v>2</v>
      </c>
      <c r="BO19" s="16">
        <v>9792</v>
      </c>
      <c r="BP19" s="42">
        <f t="shared" si="7"/>
        <v>2.524186251537016E-2</v>
      </c>
      <c r="BQ19" s="12"/>
      <c r="BR19" s="13" t="s">
        <v>2</v>
      </c>
      <c r="BS19" s="16">
        <v>9054</v>
      </c>
      <c r="BT19" s="42">
        <f t="shared" si="8"/>
        <v>2.3619767141549033E-2</v>
      </c>
      <c r="BU19" s="12"/>
      <c r="BV19" s="13" t="s">
        <v>21</v>
      </c>
      <c r="BW19" s="16">
        <v>9766</v>
      </c>
      <c r="BX19" s="42">
        <f t="shared" si="9"/>
        <v>2.6970822574186332E-2</v>
      </c>
      <c r="BY19" s="12"/>
      <c r="BZ19" s="13" t="s">
        <v>21</v>
      </c>
      <c r="CA19" s="16">
        <v>9953</v>
      </c>
      <c r="CB19" s="42">
        <f t="shared" si="10"/>
        <v>2.7436797230132235E-2</v>
      </c>
      <c r="CC19" s="12"/>
      <c r="CD19" s="13" t="s">
        <v>52</v>
      </c>
      <c r="CE19" s="16">
        <v>8091</v>
      </c>
      <c r="CF19" s="42">
        <f t="shared" si="11"/>
        <v>2.379600899960296E-2</v>
      </c>
    </row>
    <row r="20" spans="2:84" x14ac:dyDescent="0.2">
      <c r="B20" s="13" t="s">
        <v>142</v>
      </c>
      <c r="C20" s="16">
        <v>4628388</v>
      </c>
      <c r="D20" s="42">
        <f t="shared" si="12"/>
        <v>1.3660788472743914E-2</v>
      </c>
      <c r="F20" s="13" t="s">
        <v>144</v>
      </c>
      <c r="G20" s="16">
        <v>5356443</v>
      </c>
      <c r="H20" s="42">
        <f t="shared" si="0"/>
        <v>1.5809658738487317E-2</v>
      </c>
      <c r="J20" s="13" t="s">
        <v>166</v>
      </c>
      <c r="K20" s="16">
        <v>4182644</v>
      </c>
      <c r="L20" s="42">
        <f t="shared" si="1"/>
        <v>1.278912698000593E-2</v>
      </c>
      <c r="N20" s="13" t="s">
        <v>145</v>
      </c>
      <c r="O20" s="16">
        <v>4478280</v>
      </c>
      <c r="P20" s="42">
        <f t="shared" si="13"/>
        <v>1.3460086276223136E-2</v>
      </c>
      <c r="R20" s="13" t="s">
        <v>106</v>
      </c>
      <c r="S20" s="16">
        <v>4125524</v>
      </c>
      <c r="T20" s="42">
        <f t="shared" si="14"/>
        <v>1.2745188363334744E-2</v>
      </c>
      <c r="V20" s="13" t="s">
        <v>106</v>
      </c>
      <c r="W20" s="16">
        <v>4143602</v>
      </c>
      <c r="X20" s="42">
        <f t="shared" si="15"/>
        <v>1.3165394754350187E-2</v>
      </c>
      <c r="Z20" s="13" t="s">
        <v>95</v>
      </c>
      <c r="AA20" s="16">
        <v>3913140</v>
      </c>
      <c r="AB20" s="42">
        <f t="shared" si="16"/>
        <v>1.2373138603309627E-2</v>
      </c>
      <c r="AC20" s="12"/>
      <c r="AD20" s="13" t="s">
        <v>189</v>
      </c>
      <c r="AE20" s="16">
        <v>4177342</v>
      </c>
      <c r="AF20" s="42">
        <f t="shared" si="17"/>
        <v>1.3229974090154521E-2</v>
      </c>
      <c r="AG20" s="12"/>
      <c r="AH20" s="13" t="s">
        <v>189</v>
      </c>
      <c r="AI20" s="16">
        <v>6020968</v>
      </c>
      <c r="AJ20" s="42">
        <f t="shared" si="18"/>
        <v>1.905855776318233E-2</v>
      </c>
      <c r="AK20" s="12"/>
      <c r="AL20" s="13" t="s">
        <v>143</v>
      </c>
      <c r="AM20" s="16">
        <v>8207248</v>
      </c>
      <c r="AN20" s="42">
        <f t="shared" si="2"/>
        <v>2.3375414092190065E-2</v>
      </c>
      <c r="AO20" s="12"/>
      <c r="AP20" s="13" t="s">
        <v>144</v>
      </c>
      <c r="AQ20" s="16">
        <v>7619490</v>
      </c>
      <c r="AR20" s="42">
        <f t="shared" si="3"/>
        <v>2.3058938903742741E-2</v>
      </c>
      <c r="AS20" s="12"/>
      <c r="AT20" s="13" t="s">
        <v>144</v>
      </c>
      <c r="AU20" s="16">
        <v>7847154</v>
      </c>
      <c r="AV20" s="42">
        <f t="shared" si="19"/>
        <v>2.3446888996678784E-2</v>
      </c>
      <c r="AW20" s="12"/>
      <c r="AX20" s="13" t="s">
        <v>100</v>
      </c>
      <c r="AY20" s="16">
        <v>7673398</v>
      </c>
      <c r="AZ20" s="42">
        <f t="shared" si="4"/>
        <v>2.1924471800710107E-2</v>
      </c>
      <c r="BA20" s="12"/>
      <c r="BB20" s="13" t="s">
        <v>134</v>
      </c>
      <c r="BC20" s="16">
        <v>4501355</v>
      </c>
      <c r="BD20" s="42">
        <f t="shared" si="5"/>
        <v>1.8343272632049788E-2</v>
      </c>
      <c r="BE20" s="12"/>
      <c r="BF20" s="13" t="s">
        <v>12</v>
      </c>
      <c r="BG20" s="16">
        <v>4686</v>
      </c>
      <c r="BH20" s="42">
        <f t="shared" si="6"/>
        <v>1.3001678620479171E-2</v>
      </c>
      <c r="BI20" s="12"/>
      <c r="BJ20" s="13" t="s">
        <v>12</v>
      </c>
      <c r="BK20" s="16">
        <v>6318</v>
      </c>
      <c r="BL20" s="43">
        <f t="shared" si="20"/>
        <v>1.7248675226392274E-2</v>
      </c>
      <c r="BM20" s="12"/>
      <c r="BN20" s="13" t="s">
        <v>24</v>
      </c>
      <c r="BO20" s="16">
        <v>9524</v>
      </c>
      <c r="BP20" s="42">
        <f t="shared" si="7"/>
        <v>2.4551010886068772E-2</v>
      </c>
      <c r="BQ20" s="12"/>
      <c r="BR20" s="13" t="s">
        <v>21</v>
      </c>
      <c r="BS20" s="16">
        <v>8218</v>
      </c>
      <c r="BT20" s="42">
        <f t="shared" si="8"/>
        <v>2.1438838786089015E-2</v>
      </c>
      <c r="BU20" s="12"/>
      <c r="BV20" s="13" t="s">
        <v>2</v>
      </c>
      <c r="BW20" s="16">
        <v>8099</v>
      </c>
      <c r="BX20" s="42">
        <f t="shared" si="9"/>
        <v>2.2367058368660157E-2</v>
      </c>
      <c r="BY20" s="12"/>
      <c r="BZ20" s="13" t="s">
        <v>2</v>
      </c>
      <c r="CA20" s="16">
        <v>7543</v>
      </c>
      <c r="CB20" s="42">
        <f t="shared" si="10"/>
        <v>2.0793304682697425E-2</v>
      </c>
      <c r="CC20" s="12"/>
      <c r="CD20" s="13" t="s">
        <v>2</v>
      </c>
      <c r="CE20" s="16">
        <v>7316</v>
      </c>
      <c r="CF20" s="42">
        <f t="shared" si="11"/>
        <v>2.1516697792744437E-2</v>
      </c>
    </row>
    <row r="21" spans="2:84" x14ac:dyDescent="0.2">
      <c r="B21" s="13" t="s">
        <v>95</v>
      </c>
      <c r="C21" s="16">
        <v>3762706</v>
      </c>
      <c r="D21" s="42">
        <f t="shared" si="12"/>
        <v>1.1105709104579038E-2</v>
      </c>
      <c r="F21" s="13" t="s">
        <v>142</v>
      </c>
      <c r="G21" s="16">
        <v>4908002</v>
      </c>
      <c r="H21" s="42">
        <f t="shared" si="0"/>
        <v>1.4486075313004027E-2</v>
      </c>
      <c r="J21" s="13" t="s">
        <v>95</v>
      </c>
      <c r="K21" s="16">
        <v>3916631</v>
      </c>
      <c r="L21" s="42">
        <f t="shared" si="1"/>
        <v>1.1975748161408813E-2</v>
      </c>
      <c r="N21" s="13" t="s">
        <v>95</v>
      </c>
      <c r="O21" s="16">
        <v>4061523</v>
      </c>
      <c r="P21" s="42">
        <f t="shared" si="13"/>
        <v>1.2207465811174071E-2</v>
      </c>
      <c r="R21" s="13" t="s">
        <v>95</v>
      </c>
      <c r="S21" s="16">
        <v>4118000</v>
      </c>
      <c r="T21" s="42">
        <f t="shared" si="14"/>
        <v>1.2721944092486791E-2</v>
      </c>
      <c r="V21" s="13" t="s">
        <v>95</v>
      </c>
      <c r="W21" s="16">
        <v>4000923</v>
      </c>
      <c r="X21" s="42">
        <f t="shared" si="15"/>
        <v>1.2712063242743635E-2</v>
      </c>
      <c r="Z21" s="13" t="s">
        <v>106</v>
      </c>
      <c r="AA21" s="16">
        <v>3850576</v>
      </c>
      <c r="AB21" s="42">
        <f t="shared" si="16"/>
        <v>1.2175314594054281E-2</v>
      </c>
      <c r="AC21" s="12"/>
      <c r="AD21" s="13" t="s">
        <v>148</v>
      </c>
      <c r="AE21" s="16">
        <v>3846616</v>
      </c>
      <c r="AF21" s="42">
        <f t="shared" si="17"/>
        <v>1.2182538565138746E-2</v>
      </c>
      <c r="AG21" s="12"/>
      <c r="AH21" s="13" t="s">
        <v>106</v>
      </c>
      <c r="AI21" s="16">
        <v>4200032</v>
      </c>
      <c r="AJ21" s="42">
        <f t="shared" si="18"/>
        <v>1.329463177336505E-2</v>
      </c>
      <c r="AK21" s="12"/>
      <c r="AL21" s="13" t="s">
        <v>144</v>
      </c>
      <c r="AM21" s="16">
        <v>7308345</v>
      </c>
      <c r="AN21" s="42">
        <f t="shared" si="2"/>
        <v>2.0815210007494204E-2</v>
      </c>
      <c r="AO21" s="12"/>
      <c r="AP21" s="13" t="s">
        <v>135</v>
      </c>
      <c r="AQ21" s="16">
        <v>5028135</v>
      </c>
      <c r="AR21" s="42">
        <f t="shared" si="3"/>
        <v>1.5216695312254561E-2</v>
      </c>
      <c r="AS21" s="12"/>
      <c r="AT21" s="13" t="s">
        <v>96</v>
      </c>
      <c r="AU21" s="16">
        <v>5232121</v>
      </c>
      <c r="AV21" s="42">
        <f t="shared" si="19"/>
        <v>1.5633306075577464E-2</v>
      </c>
      <c r="AW21" s="12"/>
      <c r="AX21" s="13" t="s">
        <v>145</v>
      </c>
      <c r="AY21" s="16">
        <v>6278232</v>
      </c>
      <c r="AZ21" s="42">
        <f t="shared" si="4"/>
        <v>1.7938196408203485E-2</v>
      </c>
      <c r="BA21" s="12"/>
      <c r="BB21" s="13" t="s">
        <v>40</v>
      </c>
      <c r="BC21" s="16">
        <v>4485656</v>
      </c>
      <c r="BD21" s="42">
        <f t="shared" si="5"/>
        <v>1.8279298331633456E-2</v>
      </c>
      <c r="BE21" s="12"/>
      <c r="BF21" s="13" t="s">
        <v>26</v>
      </c>
      <c r="BG21" s="16">
        <v>4177</v>
      </c>
      <c r="BH21" s="42">
        <f t="shared" ref="BH21:BH38" si="21">BG21/$BG$39</f>
        <v>1.1589417754532969E-2</v>
      </c>
      <c r="BI21" s="12"/>
      <c r="BJ21" s="13" t="s">
        <v>26</v>
      </c>
      <c r="BK21" s="16">
        <v>4161</v>
      </c>
      <c r="BL21" s="43">
        <f t="shared" si="20"/>
        <v>1.1359882497153887E-2</v>
      </c>
      <c r="BM21" s="12"/>
      <c r="BN21" s="13" t="s">
        <v>14</v>
      </c>
      <c r="BO21" s="16">
        <v>7423</v>
      </c>
      <c r="BP21" s="42">
        <f t="shared" ref="BP21:BP40" si="22">BO21/$BO$41</f>
        <v>1.9135043448896313E-2</v>
      </c>
      <c r="BQ21" s="12"/>
      <c r="BR21" s="13" t="s">
        <v>11</v>
      </c>
      <c r="BS21" s="16">
        <v>8031</v>
      </c>
      <c r="BT21" s="42">
        <f t="shared" ref="BT21:BT42" si="23">BS21/$BS$43</f>
        <v>2.0950999548683485E-2</v>
      </c>
      <c r="BU21" s="12"/>
      <c r="BV21" s="13" t="s">
        <v>14</v>
      </c>
      <c r="BW21" s="16">
        <v>6853</v>
      </c>
      <c r="BX21" s="42">
        <f t="shared" ref="BX21:BX44" si="24">BW21/$BW$45</f>
        <v>1.8925972465789365E-2</v>
      </c>
      <c r="BY21" s="12"/>
      <c r="BZ21" s="13" t="s">
        <v>52</v>
      </c>
      <c r="CA21" s="16">
        <v>6663</v>
      </c>
      <c r="CB21" s="42">
        <f t="shared" ref="CB21:CB42" si="25">CA21/$CA$43</f>
        <v>1.8367465080314588E-2</v>
      </c>
      <c r="CC21" s="12"/>
      <c r="CD21" s="13" t="s">
        <v>14</v>
      </c>
      <c r="CE21" s="16">
        <v>6124</v>
      </c>
      <c r="CF21" s="42">
        <f t="shared" ref="CF21:CF47" si="26">CE21/$CE$48</f>
        <v>1.8010970104260105E-2</v>
      </c>
    </row>
    <row r="22" spans="2:84" x14ac:dyDescent="0.2">
      <c r="B22" s="13" t="s">
        <v>145</v>
      </c>
      <c r="C22" s="16">
        <v>2530836</v>
      </c>
      <c r="D22" s="42">
        <f t="shared" si="12"/>
        <v>7.4698178405106308E-3</v>
      </c>
      <c r="F22" s="13" t="s">
        <v>95</v>
      </c>
      <c r="G22" s="16">
        <v>3827629</v>
      </c>
      <c r="H22" s="42">
        <f t="shared" si="0"/>
        <v>1.1297330759897467E-2</v>
      </c>
      <c r="J22" s="13" t="s">
        <v>83</v>
      </c>
      <c r="K22" s="16">
        <v>2774581</v>
      </c>
      <c r="L22" s="42">
        <f t="shared" si="1"/>
        <v>8.4837410798795764E-3</v>
      </c>
      <c r="N22" s="13" t="s">
        <v>106</v>
      </c>
      <c r="O22" s="16">
        <v>3841012</v>
      </c>
      <c r="P22" s="42">
        <f t="shared" si="13"/>
        <v>1.1544689681754686E-2</v>
      </c>
      <c r="R22" s="13" t="s">
        <v>189</v>
      </c>
      <c r="S22" s="16">
        <v>3794261</v>
      </c>
      <c r="T22" s="42">
        <f t="shared" si="14"/>
        <v>1.1721800950534975E-2</v>
      </c>
      <c r="V22" s="13" t="s">
        <v>321</v>
      </c>
      <c r="W22" s="16">
        <v>3414719</v>
      </c>
      <c r="X22" s="42">
        <f t="shared" si="15"/>
        <v>1.0849527442592198E-2</v>
      </c>
      <c r="Z22" s="13" t="s">
        <v>83</v>
      </c>
      <c r="AA22" s="16">
        <v>3535821</v>
      </c>
      <c r="AB22" s="42">
        <f t="shared" si="16"/>
        <v>1.1180076181657913E-2</v>
      </c>
      <c r="AC22" s="12"/>
      <c r="AD22" s="13" t="s">
        <v>106</v>
      </c>
      <c r="AE22" s="16">
        <v>3782062</v>
      </c>
      <c r="AF22" s="42">
        <f t="shared" si="17"/>
        <v>1.1978090916989318E-2</v>
      </c>
      <c r="AG22" s="12"/>
      <c r="AH22" s="13" t="s">
        <v>83</v>
      </c>
      <c r="AI22" s="16">
        <v>4022724</v>
      </c>
      <c r="AJ22" s="42">
        <f t="shared" si="18"/>
        <v>1.2733387342257903E-2</v>
      </c>
      <c r="AK22" s="12"/>
      <c r="AL22" s="13" t="s">
        <v>145</v>
      </c>
      <c r="AM22" s="16">
        <v>5123664</v>
      </c>
      <c r="AN22" s="42">
        <f t="shared" si="2"/>
        <v>1.4592926602101814E-2</v>
      </c>
      <c r="AO22" s="12"/>
      <c r="AP22" s="13" t="s">
        <v>148</v>
      </c>
      <c r="AQ22" s="16">
        <v>4657635</v>
      </c>
      <c r="AR22" s="42">
        <f t="shared" si="3"/>
        <v>1.4095447451329922E-2</v>
      </c>
      <c r="AS22" s="12"/>
      <c r="AT22" s="13" t="s">
        <v>83</v>
      </c>
      <c r="AU22" s="16">
        <v>4890656</v>
      </c>
      <c r="AV22" s="42">
        <f t="shared" si="19"/>
        <v>1.4613026372738586E-2</v>
      </c>
      <c r="AW22" s="12"/>
      <c r="AX22" s="13" t="s">
        <v>96</v>
      </c>
      <c r="AY22" s="16">
        <v>5291896</v>
      </c>
      <c r="AZ22" s="42">
        <f t="shared" si="4"/>
        <v>1.5120032171443551E-2</v>
      </c>
      <c r="BA22" s="12"/>
      <c r="BB22" s="13" t="s">
        <v>146</v>
      </c>
      <c r="BC22" s="16">
        <v>4004726</v>
      </c>
      <c r="BD22" s="42">
        <f t="shared" si="5"/>
        <v>1.631948176374852E-2</v>
      </c>
      <c r="BE22" s="12"/>
      <c r="BF22" s="13" t="s">
        <v>2</v>
      </c>
      <c r="BG22" s="16">
        <v>3905</v>
      </c>
      <c r="BH22" s="42">
        <f t="shared" si="21"/>
        <v>1.0834732183732642E-2</v>
      </c>
      <c r="BI22" s="12"/>
      <c r="BJ22" s="13" t="s">
        <v>40</v>
      </c>
      <c r="BK22" s="16">
        <v>3749</v>
      </c>
      <c r="BL22" s="43">
        <f t="shared" si="20"/>
        <v>1.0235087594768065E-2</v>
      </c>
      <c r="BM22" s="12"/>
      <c r="BN22" s="13" t="s">
        <v>12</v>
      </c>
      <c r="BO22" s="16">
        <v>6658</v>
      </c>
      <c r="BP22" s="42">
        <f t="shared" si="22"/>
        <v>1.7163022939883019E-2</v>
      </c>
      <c r="BQ22" s="12"/>
      <c r="BR22" s="13" t="s">
        <v>14</v>
      </c>
      <c r="BS22" s="16">
        <v>7630</v>
      </c>
      <c r="BT22" s="42">
        <f t="shared" si="23"/>
        <v>1.99048843925358E-2</v>
      </c>
      <c r="BU22" s="12"/>
      <c r="BV22" s="13" t="s">
        <v>52</v>
      </c>
      <c r="BW22" s="16">
        <v>6224</v>
      </c>
      <c r="BX22" s="42">
        <f t="shared" si="24"/>
        <v>1.7188859277261492E-2</v>
      </c>
      <c r="BY22" s="12"/>
      <c r="BZ22" s="13" t="s">
        <v>14</v>
      </c>
      <c r="CA22" s="16">
        <v>6330</v>
      </c>
      <c r="CB22" s="42">
        <f t="shared" si="25"/>
        <v>1.7449505321685627E-2</v>
      </c>
      <c r="CC22" s="12"/>
      <c r="CD22" s="13" t="s">
        <v>0</v>
      </c>
      <c r="CE22" s="16">
        <v>4190</v>
      </c>
      <c r="CF22" s="42">
        <f t="shared" si="26"/>
        <v>1.2322985750628649E-2</v>
      </c>
    </row>
    <row r="23" spans="2:84" x14ac:dyDescent="0.2">
      <c r="B23" s="13" t="s">
        <v>83</v>
      </c>
      <c r="C23" s="16">
        <v>2510349</v>
      </c>
      <c r="D23" s="42">
        <f t="shared" si="12"/>
        <v>7.4093500116593968E-3</v>
      </c>
      <c r="F23" s="13" t="s">
        <v>364</v>
      </c>
      <c r="G23" s="16">
        <v>2977404</v>
      </c>
      <c r="H23" s="42">
        <f t="shared" si="0"/>
        <v>8.7878730655039337E-3</v>
      </c>
      <c r="J23" s="13" t="s">
        <v>90</v>
      </c>
      <c r="K23" s="16">
        <v>2049986</v>
      </c>
      <c r="L23" s="42">
        <f t="shared" si="1"/>
        <v>6.268171821755434E-3</v>
      </c>
      <c r="N23" s="13" t="s">
        <v>341</v>
      </c>
      <c r="O23" s="16">
        <v>3092712</v>
      </c>
      <c r="P23" s="42">
        <f t="shared" si="13"/>
        <v>9.2955711450625252E-3</v>
      </c>
      <c r="R23" s="13" t="s">
        <v>83</v>
      </c>
      <c r="S23" s="16">
        <v>3116867</v>
      </c>
      <c r="T23" s="42">
        <f t="shared" si="14"/>
        <v>9.6290936662741695E-3</v>
      </c>
      <c r="V23" s="13" t="s">
        <v>83</v>
      </c>
      <c r="W23" s="16">
        <v>3317620</v>
      </c>
      <c r="X23" s="42">
        <f t="shared" si="15"/>
        <v>1.054101647429634E-2</v>
      </c>
      <c r="Z23" s="13" t="s">
        <v>189</v>
      </c>
      <c r="AA23" s="16">
        <v>3510368</v>
      </c>
      <c r="AB23" s="42">
        <f t="shared" si="16"/>
        <v>1.1099595162100719E-2</v>
      </c>
      <c r="AC23" s="12"/>
      <c r="AD23" s="13" t="s">
        <v>83</v>
      </c>
      <c r="AE23" s="16">
        <v>3753382</v>
      </c>
      <c r="AF23" s="42">
        <f t="shared" si="17"/>
        <v>1.1887259077770591E-2</v>
      </c>
      <c r="AG23" s="12"/>
      <c r="AH23" s="13" t="s">
        <v>148</v>
      </c>
      <c r="AI23" s="16">
        <v>3452132</v>
      </c>
      <c r="AJ23" s="42">
        <f t="shared" si="18"/>
        <v>1.0927255738301573E-2</v>
      </c>
      <c r="AK23" s="12"/>
      <c r="AL23" s="13" t="s">
        <v>83</v>
      </c>
      <c r="AM23" s="16">
        <v>4278734</v>
      </c>
      <c r="AN23" s="42">
        <f t="shared" si="2"/>
        <v>1.2186445327390223E-2</v>
      </c>
      <c r="AO23" s="12"/>
      <c r="AP23" s="13" t="s">
        <v>83</v>
      </c>
      <c r="AQ23" s="16">
        <v>4565743</v>
      </c>
      <c r="AR23" s="42">
        <f t="shared" si="3"/>
        <v>1.3817353771340482E-2</v>
      </c>
      <c r="AS23" s="12"/>
      <c r="AT23" s="13" t="s">
        <v>146</v>
      </c>
      <c r="AU23" s="16">
        <v>3890615</v>
      </c>
      <c r="AV23" s="42">
        <f t="shared" si="19"/>
        <v>1.1624955752596856E-2</v>
      </c>
      <c r="AW23" s="12"/>
      <c r="AX23" s="13" t="s">
        <v>83</v>
      </c>
      <c r="AY23" s="16">
        <v>5274484</v>
      </c>
      <c r="AZ23" s="42">
        <f t="shared" si="4"/>
        <v>1.5070282516467495E-2</v>
      </c>
      <c r="BA23" s="12"/>
      <c r="BB23" s="13" t="s">
        <v>97</v>
      </c>
      <c r="BC23" s="16">
        <v>3499088</v>
      </c>
      <c r="BD23" s="42">
        <f t="shared" si="5"/>
        <v>1.4258978718082406E-2</v>
      </c>
      <c r="BE23" s="12"/>
      <c r="BF23" s="13" t="s">
        <v>40</v>
      </c>
      <c r="BG23" s="16">
        <v>3570</v>
      </c>
      <c r="BH23" s="42">
        <f t="shared" si="21"/>
        <v>9.9052481167542974E-3</v>
      </c>
      <c r="BI23" s="12"/>
      <c r="BJ23" s="13" t="s">
        <v>0</v>
      </c>
      <c r="BK23" s="16">
        <v>3706</v>
      </c>
      <c r="BL23" s="43">
        <f t="shared" si="20"/>
        <v>1.0117693952043332E-2</v>
      </c>
      <c r="BM23" s="12"/>
      <c r="BN23" s="13" t="s">
        <v>21</v>
      </c>
      <c r="BO23" s="16">
        <v>6521</v>
      </c>
      <c r="BP23" s="42">
        <f t="shared" si="22"/>
        <v>1.6809863711471487E-2</v>
      </c>
      <c r="BQ23" s="12"/>
      <c r="BR23" s="13" t="s">
        <v>40</v>
      </c>
      <c r="BS23" s="16">
        <v>7041</v>
      </c>
      <c r="BT23" s="42">
        <f t="shared" si="23"/>
        <v>1.8368321233007152E-2</v>
      </c>
      <c r="BU23" s="12"/>
      <c r="BV23" s="13" t="s">
        <v>0</v>
      </c>
      <c r="BW23" s="16">
        <v>3931</v>
      </c>
      <c r="BX23" s="42">
        <f t="shared" si="24"/>
        <v>1.0856267001753683E-2</v>
      </c>
      <c r="BY23" s="12"/>
      <c r="BZ23" s="13" t="s">
        <v>0</v>
      </c>
      <c r="CA23" s="16">
        <v>4025</v>
      </c>
      <c r="CB23" s="42">
        <f t="shared" si="25"/>
        <v>1.1095459544989677E-2</v>
      </c>
      <c r="CC23" s="12"/>
      <c r="CD23" s="13" t="s">
        <v>58</v>
      </c>
      <c r="CE23" s="16">
        <v>3996</v>
      </c>
      <c r="CF23" s="42">
        <f t="shared" si="26"/>
        <v>1.1752422687234386E-2</v>
      </c>
    </row>
    <row r="24" spans="2:84" x14ac:dyDescent="0.2">
      <c r="B24" s="13" t="s">
        <v>341</v>
      </c>
      <c r="C24" s="16">
        <v>2475967</v>
      </c>
      <c r="D24" s="42">
        <f t="shared" si="12"/>
        <v>7.3078707862206738E-3</v>
      </c>
      <c r="F24" s="13" t="s">
        <v>83</v>
      </c>
      <c r="G24" s="16">
        <v>2678441</v>
      </c>
      <c r="H24" s="42">
        <f t="shared" si="0"/>
        <v>7.9054772282973421E-3</v>
      </c>
      <c r="J24" s="13" t="s">
        <v>347</v>
      </c>
      <c r="K24" s="16">
        <v>1757235</v>
      </c>
      <c r="L24" s="42">
        <f t="shared" si="1"/>
        <v>5.3730371384011454E-3</v>
      </c>
      <c r="N24" s="13" t="s">
        <v>83</v>
      </c>
      <c r="O24" s="16">
        <v>2940538</v>
      </c>
      <c r="P24" s="42">
        <f t="shared" si="13"/>
        <v>8.8381912650644049E-3</v>
      </c>
      <c r="R24" s="13" t="s">
        <v>322</v>
      </c>
      <c r="S24" s="16">
        <v>2455490</v>
      </c>
      <c r="T24" s="42">
        <f t="shared" si="14"/>
        <v>7.5858685040457478E-3</v>
      </c>
      <c r="V24" s="13" t="s">
        <v>145</v>
      </c>
      <c r="W24" s="16">
        <v>3221862</v>
      </c>
      <c r="X24" s="42">
        <f t="shared" si="15"/>
        <v>1.0236766242037773E-2</v>
      </c>
      <c r="Z24" s="13" t="s">
        <v>148</v>
      </c>
      <c r="AA24" s="16">
        <v>3243792</v>
      </c>
      <c r="AB24" s="42">
        <f t="shared" si="16"/>
        <v>1.0256696161217575E-2</v>
      </c>
      <c r="AC24" s="12"/>
      <c r="AD24" s="13" t="s">
        <v>146</v>
      </c>
      <c r="AE24" s="16">
        <v>3270252</v>
      </c>
      <c r="AF24" s="42">
        <f t="shared" si="17"/>
        <v>1.0357147973107302E-2</v>
      </c>
      <c r="AG24" s="12"/>
      <c r="AH24" s="13" t="s">
        <v>146</v>
      </c>
      <c r="AI24" s="16">
        <v>3414728</v>
      </c>
      <c r="AJ24" s="42">
        <f t="shared" si="18"/>
        <v>1.0808858448268796E-2</v>
      </c>
      <c r="AK24" s="12"/>
      <c r="AL24" s="13" t="s">
        <v>106</v>
      </c>
      <c r="AM24" s="16">
        <v>4211152</v>
      </c>
      <c r="AN24" s="42">
        <f t="shared" si="2"/>
        <v>1.1993962142383704E-2</v>
      </c>
      <c r="AO24" s="12"/>
      <c r="AP24" s="13" t="s">
        <v>145</v>
      </c>
      <c r="AQ24" s="16">
        <v>4469143</v>
      </c>
      <c r="AR24" s="42">
        <f t="shared" si="3"/>
        <v>1.3525012223795759E-2</v>
      </c>
      <c r="AS24" s="12"/>
      <c r="AT24" s="13" t="s">
        <v>148</v>
      </c>
      <c r="AU24" s="16">
        <v>3651928</v>
      </c>
      <c r="AV24" s="42">
        <f t="shared" si="19"/>
        <v>1.0911771381046322E-2</v>
      </c>
      <c r="AW24" s="12"/>
      <c r="AX24" s="13" t="s">
        <v>146</v>
      </c>
      <c r="AY24" s="16">
        <v>4027184</v>
      </c>
      <c r="AZ24" s="42">
        <f t="shared" si="4"/>
        <v>1.1506490611365515E-2</v>
      </c>
      <c r="BA24" s="12"/>
      <c r="BB24" s="13" t="s">
        <v>94</v>
      </c>
      <c r="BC24" s="16">
        <v>2701976</v>
      </c>
      <c r="BD24" s="42">
        <f t="shared" si="5"/>
        <v>1.1010702869081722E-2</v>
      </c>
      <c r="BE24" s="12"/>
      <c r="BF24" s="13" t="s">
        <v>0</v>
      </c>
      <c r="BG24" s="16">
        <v>3566</v>
      </c>
      <c r="BH24" s="42">
        <f t="shared" si="21"/>
        <v>9.8941497995366449E-3</v>
      </c>
      <c r="BI24" s="12"/>
      <c r="BJ24" s="13" t="s">
        <v>2</v>
      </c>
      <c r="BK24" s="16">
        <v>3121</v>
      </c>
      <c r="BL24" s="43">
        <f t="shared" si="20"/>
        <v>8.5205943940440468E-3</v>
      </c>
      <c r="BM24" s="12"/>
      <c r="BN24" s="13" t="s">
        <v>44</v>
      </c>
      <c r="BO24" s="16">
        <v>4801</v>
      </c>
      <c r="BP24" s="42">
        <f t="shared" si="22"/>
        <v>1.2376039821925259E-2</v>
      </c>
      <c r="BQ24" s="12"/>
      <c r="BR24" s="13" t="s">
        <v>52</v>
      </c>
      <c r="BS24" s="16">
        <v>5815</v>
      </c>
      <c r="BT24" s="42">
        <f t="shared" si="23"/>
        <v>1.5169974147129183E-2</v>
      </c>
      <c r="BU24" s="12"/>
      <c r="BV24" s="13" t="s">
        <v>40</v>
      </c>
      <c r="BW24" s="16">
        <v>3847</v>
      </c>
      <c r="BX24" s="42">
        <f t="shared" si="24"/>
        <v>1.0624283682459023E-2</v>
      </c>
      <c r="BY24" s="12"/>
      <c r="BZ24" s="13" t="s">
        <v>58</v>
      </c>
      <c r="CA24" s="16">
        <v>3709</v>
      </c>
      <c r="CB24" s="42">
        <f t="shared" si="25"/>
        <v>1.0224362596861294E-2</v>
      </c>
      <c r="CC24" s="12"/>
      <c r="CD24" s="13" t="s">
        <v>16</v>
      </c>
      <c r="CE24" s="16">
        <v>3689</v>
      </c>
      <c r="CF24" s="42">
        <f t="shared" si="26"/>
        <v>1.084952134464656E-2</v>
      </c>
    </row>
    <row r="25" spans="2:84" x14ac:dyDescent="0.2">
      <c r="B25" s="13" t="s">
        <v>347</v>
      </c>
      <c r="C25" s="16">
        <v>2048216</v>
      </c>
      <c r="D25" s="42">
        <f t="shared" si="12"/>
        <v>6.0453543485312058E-3</v>
      </c>
      <c r="F25" s="13" t="s">
        <v>353</v>
      </c>
      <c r="G25" s="16">
        <v>1952312</v>
      </c>
      <c r="H25" s="42">
        <f t="shared" si="0"/>
        <v>5.7622915937038163E-3</v>
      </c>
      <c r="J25" s="13" t="s">
        <v>190</v>
      </c>
      <c r="K25" s="16">
        <v>1726862</v>
      </c>
      <c r="L25" s="42">
        <f t="shared" si="1"/>
        <v>5.2801666589236381E-3</v>
      </c>
      <c r="N25" s="13" t="s">
        <v>90</v>
      </c>
      <c r="O25" s="16">
        <v>2192576</v>
      </c>
      <c r="P25" s="42">
        <f t="shared" si="13"/>
        <v>6.5900886338451856E-3</v>
      </c>
      <c r="R25" s="13" t="s">
        <v>90</v>
      </c>
      <c r="S25" s="16">
        <v>2343094</v>
      </c>
      <c r="T25" s="42">
        <f t="shared" si="14"/>
        <v>7.2386378998157471E-3</v>
      </c>
      <c r="V25" s="13" t="s">
        <v>146</v>
      </c>
      <c r="W25" s="16">
        <v>3047371</v>
      </c>
      <c r="X25" s="42">
        <f t="shared" si="15"/>
        <v>9.6823590146830913E-3</v>
      </c>
      <c r="Z25" s="13" t="s">
        <v>146</v>
      </c>
      <c r="AA25" s="16">
        <v>3163433</v>
      </c>
      <c r="AB25" s="42">
        <f t="shared" si="16"/>
        <v>1.0002605317285756E-2</v>
      </c>
      <c r="AC25" s="12"/>
      <c r="AD25" s="13" t="s">
        <v>95</v>
      </c>
      <c r="AE25" s="16">
        <v>3227690</v>
      </c>
      <c r="AF25" s="42">
        <f t="shared" si="17"/>
        <v>1.0222350736676778E-2</v>
      </c>
      <c r="AG25" s="12"/>
      <c r="AH25" s="13" t="s">
        <v>90</v>
      </c>
      <c r="AI25" s="16">
        <v>3096129</v>
      </c>
      <c r="AJ25" s="42">
        <f t="shared" si="18"/>
        <v>9.8003765156639173E-3</v>
      </c>
      <c r="AK25" s="12"/>
      <c r="AL25" s="13" t="s">
        <v>146</v>
      </c>
      <c r="AM25" s="16">
        <v>3570177</v>
      </c>
      <c r="AN25" s="42">
        <f t="shared" si="2"/>
        <v>1.0168373827306405E-2</v>
      </c>
      <c r="AO25" s="12"/>
      <c r="AP25" s="13" t="s">
        <v>146</v>
      </c>
      <c r="AQ25" s="16">
        <v>3683419</v>
      </c>
      <c r="AR25" s="42">
        <f t="shared" si="3"/>
        <v>1.1147167812791301E-2</v>
      </c>
      <c r="AS25" s="12"/>
      <c r="AT25" s="13" t="s">
        <v>145</v>
      </c>
      <c r="AU25" s="16">
        <v>3432246</v>
      </c>
      <c r="AV25" s="42">
        <f t="shared" si="19"/>
        <v>1.0255372963407469E-2</v>
      </c>
      <c r="AW25" s="12"/>
      <c r="AX25" s="13" t="s">
        <v>147</v>
      </c>
      <c r="AY25" s="16">
        <v>3393118</v>
      </c>
      <c r="AZ25" s="42">
        <f t="shared" si="4"/>
        <v>9.6948340106276093E-3</v>
      </c>
      <c r="BA25" s="12"/>
      <c r="BB25" s="13" t="s">
        <v>105</v>
      </c>
      <c r="BC25" s="16">
        <v>2225976</v>
      </c>
      <c r="BD25" s="42">
        <f t="shared" si="5"/>
        <v>9.0709763261061747E-3</v>
      </c>
      <c r="BE25" s="12"/>
      <c r="BF25" s="13" t="s">
        <v>16</v>
      </c>
      <c r="BG25" s="16">
        <v>2813</v>
      </c>
      <c r="BH25" s="42">
        <f t="shared" si="21"/>
        <v>7.8048915833136799E-3</v>
      </c>
      <c r="BI25" s="12"/>
      <c r="BJ25" s="13" t="s">
        <v>3</v>
      </c>
      <c r="BK25" s="16">
        <v>3051</v>
      </c>
      <c r="BL25" s="43">
        <f t="shared" si="20"/>
        <v>8.3294884640270385E-3</v>
      </c>
      <c r="BM25" s="12"/>
      <c r="BN25" s="13" t="s">
        <v>40</v>
      </c>
      <c r="BO25" s="16">
        <v>4072</v>
      </c>
      <c r="BP25" s="42">
        <f t="shared" si="22"/>
        <v>1.0496820278042003E-2</v>
      </c>
      <c r="BQ25" s="12"/>
      <c r="BR25" s="13" t="s">
        <v>26</v>
      </c>
      <c r="BS25" s="16">
        <v>3932</v>
      </c>
      <c r="BT25" s="42">
        <f t="shared" si="23"/>
        <v>1.0257667815393284E-2</v>
      </c>
      <c r="BU25" s="12"/>
      <c r="BV25" s="13" t="s">
        <v>58</v>
      </c>
      <c r="BW25" s="16">
        <v>3420</v>
      </c>
      <c r="BX25" s="42">
        <f t="shared" si="24"/>
        <v>9.4450351427111667E-3</v>
      </c>
      <c r="BY25" s="12"/>
      <c r="BZ25" s="13" t="s">
        <v>40</v>
      </c>
      <c r="CA25" s="16">
        <v>3696</v>
      </c>
      <c r="CB25" s="42">
        <f t="shared" si="25"/>
        <v>1.0188526330007911E-2</v>
      </c>
      <c r="CC25" s="12"/>
      <c r="CD25" s="13" t="s">
        <v>12</v>
      </c>
      <c r="CE25" s="16">
        <v>2931</v>
      </c>
      <c r="CF25" s="42">
        <f t="shared" si="26"/>
        <v>8.6202079320030003E-3</v>
      </c>
    </row>
    <row r="26" spans="2:84" x14ac:dyDescent="0.2">
      <c r="B26" s="13" t="s">
        <v>90</v>
      </c>
      <c r="C26" s="16">
        <v>1808536</v>
      </c>
      <c r="D26" s="42">
        <f t="shared" si="12"/>
        <v>5.3379335832135048E-3</v>
      </c>
      <c r="F26" s="13" t="s">
        <v>90</v>
      </c>
      <c r="G26" s="16">
        <v>1923610</v>
      </c>
      <c r="H26" s="42">
        <f t="shared" si="0"/>
        <v>5.6775770125700184E-3</v>
      </c>
      <c r="J26" s="13" t="s">
        <v>348</v>
      </c>
      <c r="K26" s="16">
        <v>1125196</v>
      </c>
      <c r="L26" s="42">
        <f t="shared" si="1"/>
        <v>3.4404731842812234E-3</v>
      </c>
      <c r="N26" s="13" t="s">
        <v>322</v>
      </c>
      <c r="O26" s="16">
        <v>2071089</v>
      </c>
      <c r="P26" s="42">
        <f t="shared" si="13"/>
        <v>6.2249427516226537E-3</v>
      </c>
      <c r="R26" s="13" t="s">
        <v>321</v>
      </c>
      <c r="S26" s="16">
        <v>2307214</v>
      </c>
      <c r="T26" s="42">
        <f t="shared" si="14"/>
        <v>7.1277920149108356E-3</v>
      </c>
      <c r="V26" s="13" t="s">
        <v>190</v>
      </c>
      <c r="W26" s="16">
        <v>1855911</v>
      </c>
      <c r="X26" s="42">
        <f t="shared" si="15"/>
        <v>5.8967538252807121E-3</v>
      </c>
      <c r="Z26" s="13" t="s">
        <v>145</v>
      </c>
      <c r="AA26" s="16">
        <v>3042992</v>
      </c>
      <c r="AB26" s="42">
        <f t="shared" si="16"/>
        <v>9.6217773411537456E-3</v>
      </c>
      <c r="AC26" s="12"/>
      <c r="AD26" s="13" t="s">
        <v>90</v>
      </c>
      <c r="AE26" s="16">
        <v>2848358</v>
      </c>
      <c r="AF26" s="42">
        <f t="shared" si="17"/>
        <v>9.0209761469097691E-3</v>
      </c>
      <c r="AG26" s="12"/>
      <c r="AH26" s="13" t="s">
        <v>95</v>
      </c>
      <c r="AI26" s="16">
        <v>2925913</v>
      </c>
      <c r="AJ26" s="42">
        <f t="shared" si="18"/>
        <v>9.261580848884449E-3</v>
      </c>
      <c r="AK26" s="12"/>
      <c r="AL26" s="13" t="s">
        <v>171</v>
      </c>
      <c r="AM26" s="16">
        <v>3423050</v>
      </c>
      <c r="AN26" s="42">
        <f t="shared" si="2"/>
        <v>9.7493351252784365E-3</v>
      </c>
      <c r="AO26" s="12"/>
      <c r="AP26" s="13" t="s">
        <v>106</v>
      </c>
      <c r="AQ26" s="16">
        <v>3490879</v>
      </c>
      <c r="AR26" s="42">
        <f t="shared" si="3"/>
        <v>1.0564482082312407E-2</v>
      </c>
      <c r="AS26" s="12"/>
      <c r="AT26" s="13" t="s">
        <v>147</v>
      </c>
      <c r="AU26" s="16">
        <v>3249845</v>
      </c>
      <c r="AV26" s="42">
        <f t="shared" si="19"/>
        <v>9.7103682394166814E-3</v>
      </c>
      <c r="AW26" s="12"/>
      <c r="AX26" s="13" t="s">
        <v>148</v>
      </c>
      <c r="AY26" s="16">
        <v>3264716</v>
      </c>
      <c r="AZ26" s="42">
        <f t="shared" si="4"/>
        <v>9.3279631630376909E-3</v>
      </c>
      <c r="BA26" s="12"/>
      <c r="BB26" s="13" t="s">
        <v>93</v>
      </c>
      <c r="BC26" s="16">
        <v>1994395</v>
      </c>
      <c r="BD26" s="42">
        <f t="shared" si="5"/>
        <v>8.1272708375582318E-3</v>
      </c>
      <c r="BE26" s="12"/>
      <c r="BF26" s="13" t="s">
        <v>7</v>
      </c>
      <c r="BG26" s="16">
        <v>2110</v>
      </c>
      <c r="BH26" s="42">
        <f t="shared" si="21"/>
        <v>5.8543623323113634E-3</v>
      </c>
      <c r="BI26" s="12"/>
      <c r="BJ26" s="13" t="s">
        <v>16</v>
      </c>
      <c r="BK26" s="16">
        <v>2969</v>
      </c>
      <c r="BL26" s="43">
        <f t="shared" si="20"/>
        <v>8.1056215174356867E-3</v>
      </c>
      <c r="BM26" s="12"/>
      <c r="BN26" s="13" t="s">
        <v>26</v>
      </c>
      <c r="BO26" s="16">
        <v>4033</v>
      </c>
      <c r="BP26" s="42">
        <f t="shared" si="22"/>
        <v>1.0396285899151128E-2</v>
      </c>
      <c r="BQ26" s="12"/>
      <c r="BR26" s="13" t="s">
        <v>0</v>
      </c>
      <c r="BS26" s="16">
        <v>3859</v>
      </c>
      <c r="BT26" s="42">
        <f t="shared" si="23"/>
        <v>1.0067227899186848E-2</v>
      </c>
      <c r="BU26" s="12"/>
      <c r="BV26" s="13" t="s">
        <v>16</v>
      </c>
      <c r="BW26" s="16">
        <v>3371</v>
      </c>
      <c r="BX26" s="42">
        <f t="shared" si="24"/>
        <v>9.309711539789281E-3</v>
      </c>
      <c r="BY26" s="12"/>
      <c r="BZ26" s="13" t="s">
        <v>16</v>
      </c>
      <c r="CA26" s="16">
        <v>3478</v>
      </c>
      <c r="CB26" s="42">
        <f t="shared" si="25"/>
        <v>9.5875797012357992E-3</v>
      </c>
      <c r="CC26" s="12"/>
      <c r="CD26" s="13" t="s">
        <v>40</v>
      </c>
      <c r="CE26" s="16">
        <v>2894</v>
      </c>
      <c r="CF26" s="42">
        <f t="shared" si="26"/>
        <v>8.5113892034174958E-3</v>
      </c>
    </row>
    <row r="27" spans="2:84" x14ac:dyDescent="0.2">
      <c r="B27" s="13" t="s">
        <v>190</v>
      </c>
      <c r="C27" s="16">
        <v>1489864</v>
      </c>
      <c r="D27" s="42">
        <f t="shared" si="12"/>
        <v>4.3973662011819537E-3</v>
      </c>
      <c r="F27" s="13" t="s">
        <v>347</v>
      </c>
      <c r="G27" s="16">
        <v>1874806</v>
      </c>
      <c r="H27" s="42">
        <f t="shared" si="0"/>
        <v>5.5335309385105844E-3</v>
      </c>
      <c r="J27" s="13" t="s">
        <v>349</v>
      </c>
      <c r="K27" s="16">
        <v>55673</v>
      </c>
      <c r="L27" s="42">
        <f t="shared" si="1"/>
        <v>1.702294209973094E-4</v>
      </c>
      <c r="N27" s="13" t="s">
        <v>190</v>
      </c>
      <c r="O27" s="16">
        <v>1825342</v>
      </c>
      <c r="P27" s="42">
        <f t="shared" si="13"/>
        <v>5.4863163544069801E-3</v>
      </c>
      <c r="R27" s="13" t="s">
        <v>190</v>
      </c>
      <c r="S27" s="16">
        <v>1959481</v>
      </c>
      <c r="T27" s="42">
        <f t="shared" si="14"/>
        <v>6.0535230044415035E-3</v>
      </c>
      <c r="V27" s="13" t="s">
        <v>90</v>
      </c>
      <c r="W27" s="16">
        <v>1721948</v>
      </c>
      <c r="X27" s="42">
        <f t="shared" si="15"/>
        <v>5.4711155092752144E-3</v>
      </c>
      <c r="Z27" s="13" t="s">
        <v>90</v>
      </c>
      <c r="AA27" s="16">
        <v>2669519</v>
      </c>
      <c r="AB27" s="42">
        <f t="shared" si="16"/>
        <v>8.4408757650297483E-3</v>
      </c>
      <c r="AC27" s="12"/>
      <c r="AD27" s="13" t="s">
        <v>145</v>
      </c>
      <c r="AE27" s="16">
        <v>2675363</v>
      </c>
      <c r="AF27" s="42">
        <f t="shared" si="17"/>
        <v>8.4730872338817532E-3</v>
      </c>
      <c r="AG27" s="12"/>
      <c r="AH27" s="13" t="s">
        <v>145</v>
      </c>
      <c r="AI27" s="16">
        <v>2774395</v>
      </c>
      <c r="AJ27" s="42">
        <f t="shared" si="18"/>
        <v>8.7819711656637687E-3</v>
      </c>
      <c r="AK27" s="12"/>
      <c r="AL27" s="13" t="s">
        <v>90</v>
      </c>
      <c r="AM27" s="16">
        <v>3304775</v>
      </c>
      <c r="AN27" s="42">
        <f t="shared" si="2"/>
        <v>9.41247103858899E-3</v>
      </c>
      <c r="AO27" s="12"/>
      <c r="AP27" s="13" t="s">
        <v>95</v>
      </c>
      <c r="AQ27" s="16">
        <v>3261528</v>
      </c>
      <c r="AR27" s="42">
        <f t="shared" si="3"/>
        <v>9.8703948538348702E-3</v>
      </c>
      <c r="AS27" s="12"/>
      <c r="AT27" s="13" t="s">
        <v>94</v>
      </c>
      <c r="AU27" s="16">
        <v>2630311</v>
      </c>
      <c r="AV27" s="42">
        <f t="shared" si="19"/>
        <v>7.8592327923911239E-3</v>
      </c>
      <c r="AW27" s="12"/>
      <c r="AX27" s="13" t="s">
        <v>149</v>
      </c>
      <c r="AY27" s="16">
        <v>2534054</v>
      </c>
      <c r="AZ27" s="42">
        <f t="shared" si="4"/>
        <v>7.2403119797092037E-3</v>
      </c>
      <c r="BA27" s="12"/>
      <c r="BB27" s="13" t="s">
        <v>106</v>
      </c>
      <c r="BC27" s="16">
        <v>1476915</v>
      </c>
      <c r="BD27" s="42">
        <f t="shared" si="5"/>
        <v>6.0185109815519573E-3</v>
      </c>
      <c r="BE27" s="12"/>
      <c r="BF27" s="13" t="s">
        <v>38</v>
      </c>
      <c r="BG27" s="16">
        <v>1656</v>
      </c>
      <c r="BH27" s="42">
        <f t="shared" si="21"/>
        <v>4.5947033281078754E-3</v>
      </c>
      <c r="BI27" s="12"/>
      <c r="BJ27" s="13" t="s">
        <v>39</v>
      </c>
      <c r="BK27" s="16">
        <v>2382</v>
      </c>
      <c r="BL27" s="43">
        <f t="shared" si="20"/>
        <v>6.5030617900073443E-3</v>
      </c>
      <c r="BM27" s="12"/>
      <c r="BN27" s="13" t="s">
        <v>0</v>
      </c>
      <c r="BO27" s="16">
        <v>3800</v>
      </c>
      <c r="BP27" s="42">
        <f t="shared" si="22"/>
        <v>9.7956574303928318E-3</v>
      </c>
      <c r="BQ27" s="12"/>
      <c r="BR27" s="13" t="s">
        <v>16</v>
      </c>
      <c r="BS27" s="16">
        <v>3239</v>
      </c>
      <c r="BT27" s="42">
        <f t="shared" si="23"/>
        <v>8.4497929944198497E-3</v>
      </c>
      <c r="BU27" s="12"/>
      <c r="BV27" s="13" t="s">
        <v>11</v>
      </c>
      <c r="BW27" s="16">
        <v>3361</v>
      </c>
      <c r="BX27" s="42">
        <f t="shared" si="24"/>
        <v>9.2820944779684889E-3</v>
      </c>
      <c r="BY27" s="12"/>
      <c r="BZ27" s="13" t="s">
        <v>12</v>
      </c>
      <c r="CA27" s="16">
        <v>2694</v>
      </c>
      <c r="CB27" s="42">
        <f t="shared" si="25"/>
        <v>7.4263771463856368E-3</v>
      </c>
      <c r="CC27" s="12"/>
      <c r="CD27" s="13" t="s">
        <v>59</v>
      </c>
      <c r="CE27" s="16">
        <v>2669</v>
      </c>
      <c r="CF27" s="42">
        <f t="shared" si="26"/>
        <v>7.8496536917488941E-3</v>
      </c>
    </row>
    <row r="28" spans="2:84" x14ac:dyDescent="0.2">
      <c r="B28" s="13" t="s">
        <v>353</v>
      </c>
      <c r="C28" s="16">
        <v>1230324</v>
      </c>
      <c r="D28" s="42">
        <f t="shared" si="12"/>
        <v>3.6313282112347073E-3</v>
      </c>
      <c r="F28" s="13" t="s">
        <v>190</v>
      </c>
      <c r="G28" s="16">
        <v>1615824</v>
      </c>
      <c r="H28" s="42">
        <f t="shared" ref="H28:H34" si="27">G28/$G$37</f>
        <v>4.7691398977749841E-3</v>
      </c>
      <c r="J28" s="13" t="s">
        <v>186</v>
      </c>
      <c r="K28" s="16">
        <v>31031</v>
      </c>
      <c r="L28" s="42">
        <f t="shared" si="1"/>
        <v>9.4882423490156954E-5</v>
      </c>
      <c r="N28" s="13" t="s">
        <v>171</v>
      </c>
      <c r="O28" s="16">
        <v>1641699</v>
      </c>
      <c r="P28" s="42">
        <f t="shared" si="13"/>
        <v>4.9343520681130355E-3</v>
      </c>
      <c r="R28" s="13" t="s">
        <v>171</v>
      </c>
      <c r="S28" s="16">
        <v>1521367</v>
      </c>
      <c r="T28" s="42">
        <f t="shared" si="14"/>
        <v>4.7000354342288369E-3</v>
      </c>
      <c r="V28" s="13" t="s">
        <v>188</v>
      </c>
      <c r="W28" s="16">
        <v>1512324</v>
      </c>
      <c r="X28" s="42">
        <f t="shared" si="15"/>
        <v>4.8050808104827371E-3</v>
      </c>
      <c r="Z28" s="13" t="s">
        <v>188</v>
      </c>
      <c r="AA28" s="16">
        <v>1648960</v>
      </c>
      <c r="AB28" s="42">
        <f t="shared" si="16"/>
        <v>5.2139229956795416E-3</v>
      </c>
      <c r="AC28" s="12"/>
      <c r="AD28" s="13" t="s">
        <v>182</v>
      </c>
      <c r="AE28" s="16">
        <v>1843632</v>
      </c>
      <c r="AF28" s="42">
        <f t="shared" si="17"/>
        <v>5.8389290586645191E-3</v>
      </c>
      <c r="AG28" s="12"/>
      <c r="AH28" s="13" t="s">
        <v>182</v>
      </c>
      <c r="AI28" s="16">
        <v>2062599</v>
      </c>
      <c r="AJ28" s="42">
        <f t="shared" si="18"/>
        <v>6.5288774469125423E-3</v>
      </c>
      <c r="AK28" s="12"/>
      <c r="AL28" s="13" t="s">
        <v>148</v>
      </c>
      <c r="AM28" s="16">
        <v>3298008</v>
      </c>
      <c r="AN28" s="42">
        <f t="shared" si="2"/>
        <v>9.3931976564319199E-3</v>
      </c>
      <c r="AO28" s="12"/>
      <c r="AP28" s="13" t="s">
        <v>171</v>
      </c>
      <c r="AQ28" s="16">
        <v>2754737</v>
      </c>
      <c r="AR28" s="42">
        <f t="shared" si="3"/>
        <v>8.3366881745208093E-3</v>
      </c>
      <c r="AS28" s="12"/>
      <c r="AT28" s="13" t="s">
        <v>105</v>
      </c>
      <c r="AU28" s="16">
        <v>1994437</v>
      </c>
      <c r="AV28" s="42">
        <f t="shared" si="19"/>
        <v>5.9592742731784092E-3</v>
      </c>
      <c r="AW28" s="12"/>
      <c r="AX28" s="13" t="s">
        <v>150</v>
      </c>
      <c r="AY28" s="16">
        <v>2034357</v>
      </c>
      <c r="AZ28" s="42">
        <f t="shared" si="4"/>
        <v>5.8125751693157588E-3</v>
      </c>
      <c r="BA28" s="12"/>
      <c r="BB28" s="13" t="s">
        <v>107</v>
      </c>
      <c r="BC28" s="16">
        <v>1233342</v>
      </c>
      <c r="BD28" s="42">
        <f t="shared" si="5"/>
        <v>5.0259374242994717E-3</v>
      </c>
      <c r="BE28" s="12"/>
      <c r="BF28" s="13" t="s">
        <v>39</v>
      </c>
      <c r="BG28" s="16">
        <v>1594</v>
      </c>
      <c r="BH28" s="42">
        <f t="shared" si="21"/>
        <v>4.422679411234272E-3</v>
      </c>
      <c r="BI28" s="12"/>
      <c r="BJ28" s="13" t="s">
        <v>7</v>
      </c>
      <c r="BK28" s="16">
        <v>2213</v>
      </c>
      <c r="BL28" s="43">
        <f t="shared" si="20"/>
        <v>6.0416774732519954E-3</v>
      </c>
      <c r="BM28" s="12"/>
      <c r="BN28" s="13" t="s">
        <v>3</v>
      </c>
      <c r="BO28" s="16">
        <v>3740</v>
      </c>
      <c r="BP28" s="42">
        <f t="shared" si="22"/>
        <v>9.640989155176102E-3</v>
      </c>
      <c r="BQ28" s="12"/>
      <c r="BR28" s="13" t="s">
        <v>3</v>
      </c>
      <c r="BS28" s="16">
        <v>2278</v>
      </c>
      <c r="BT28" s="42">
        <f t="shared" si="23"/>
        <v>5.9427688920310022E-3</v>
      </c>
      <c r="BU28" s="12"/>
      <c r="BV28" s="13" t="s">
        <v>3</v>
      </c>
      <c r="BW28" s="16">
        <v>2893</v>
      </c>
      <c r="BX28" s="42">
        <f t="shared" si="24"/>
        <v>7.9896159847553817E-3</v>
      </c>
      <c r="BY28" s="12"/>
      <c r="BZ28" s="13" t="s">
        <v>3</v>
      </c>
      <c r="CA28" s="16">
        <v>2571</v>
      </c>
      <c r="CB28" s="42">
        <f t="shared" si="25"/>
        <v>7.0873109292343998E-3</v>
      </c>
      <c r="CC28" s="12"/>
      <c r="CD28" s="13" t="s">
        <v>3</v>
      </c>
      <c r="CE28" s="16">
        <v>2411</v>
      </c>
      <c r="CF28" s="42">
        <f t="shared" si="26"/>
        <v>7.0908636383688953E-3</v>
      </c>
    </row>
    <row r="29" spans="2:84" x14ac:dyDescent="0.2">
      <c r="B29" s="13" t="s">
        <v>362</v>
      </c>
      <c r="C29" s="16">
        <v>944430</v>
      </c>
      <c r="D29" s="42">
        <f t="shared" si="12"/>
        <v>2.7875058135388682E-3</v>
      </c>
      <c r="F29" s="13" t="s">
        <v>362</v>
      </c>
      <c r="G29" s="16">
        <v>1021170</v>
      </c>
      <c r="H29" s="42">
        <f t="shared" si="27"/>
        <v>3.0140056029684423E-3</v>
      </c>
      <c r="J29" s="13" t="s">
        <v>181</v>
      </c>
      <c r="K29" s="16">
        <v>1892</v>
      </c>
      <c r="L29" s="42">
        <f t="shared" si="1"/>
        <v>5.785103452785181E-6</v>
      </c>
      <c r="N29" s="13" t="s">
        <v>188</v>
      </c>
      <c r="O29" s="16">
        <v>1194115</v>
      </c>
      <c r="P29" s="42">
        <f t="shared" si="13"/>
        <v>3.5890768160392358E-3</v>
      </c>
      <c r="R29" s="13" t="s">
        <v>188</v>
      </c>
      <c r="S29" s="16">
        <v>1403036</v>
      </c>
      <c r="T29" s="42">
        <f t="shared" si="14"/>
        <v>4.3344695366066771E-3</v>
      </c>
      <c r="V29" s="13" t="s">
        <v>171</v>
      </c>
      <c r="W29" s="16">
        <v>1325347</v>
      </c>
      <c r="X29" s="42">
        <f t="shared" si="15"/>
        <v>4.2110020319262699E-3</v>
      </c>
      <c r="Z29" s="13" t="s">
        <v>190</v>
      </c>
      <c r="AA29" s="16">
        <v>1616522</v>
      </c>
      <c r="AB29" s="42">
        <f t="shared" si="16"/>
        <v>5.1113557811116612E-3</v>
      </c>
      <c r="AC29" s="12"/>
      <c r="AD29" s="13" t="s">
        <v>188</v>
      </c>
      <c r="AE29" s="16">
        <v>1828457</v>
      </c>
      <c r="AF29" s="42">
        <f t="shared" si="17"/>
        <v>5.7908686276971497E-3</v>
      </c>
      <c r="AG29" s="12"/>
      <c r="AH29" s="13" t="s">
        <v>188</v>
      </c>
      <c r="AI29" s="16">
        <v>1992278</v>
      </c>
      <c r="AJ29" s="42">
        <f t="shared" si="18"/>
        <v>6.3062858569116077E-3</v>
      </c>
      <c r="AK29" s="12"/>
      <c r="AL29" s="13" t="s">
        <v>95</v>
      </c>
      <c r="AM29" s="16">
        <v>3003325</v>
      </c>
      <c r="AN29" s="42">
        <f t="shared" si="2"/>
        <v>8.5538983991255927E-3</v>
      </c>
      <c r="AO29" s="12"/>
      <c r="AP29" s="13" t="s">
        <v>94</v>
      </c>
      <c r="AQ29" s="16">
        <v>2343900</v>
      </c>
      <c r="AR29" s="42">
        <f t="shared" si="3"/>
        <v>7.0933680464811437E-3</v>
      </c>
      <c r="AS29" s="12"/>
      <c r="AT29" s="13" t="s">
        <v>150</v>
      </c>
      <c r="AU29" s="16">
        <v>1910288</v>
      </c>
      <c r="AV29" s="42">
        <f t="shared" si="19"/>
        <v>5.7078414273107831E-3</v>
      </c>
      <c r="AW29" s="12"/>
      <c r="AX29" s="13" t="s">
        <v>105</v>
      </c>
      <c r="AY29" s="16">
        <v>1994528</v>
      </c>
      <c r="AZ29" s="42">
        <f t="shared" si="4"/>
        <v>5.6987755479028616E-3</v>
      </c>
      <c r="BA29" s="12"/>
      <c r="BB29" s="13" t="s">
        <v>103</v>
      </c>
      <c r="BC29" s="16">
        <v>1140917</v>
      </c>
      <c r="BD29" s="42">
        <f t="shared" si="5"/>
        <v>4.6493003954454484E-3</v>
      </c>
      <c r="BE29" s="12"/>
      <c r="BF29" s="13" t="s">
        <v>8</v>
      </c>
      <c r="BG29" s="16">
        <v>1256</v>
      </c>
      <c r="BH29" s="42">
        <f t="shared" si="21"/>
        <v>3.4848716063426884E-3</v>
      </c>
      <c r="BI29" s="12"/>
      <c r="BJ29" s="13" t="s">
        <v>38</v>
      </c>
      <c r="BK29" s="16">
        <v>1413</v>
      </c>
      <c r="BL29" s="43">
        <f t="shared" si="20"/>
        <v>3.8576097016290414E-3</v>
      </c>
      <c r="BM29" s="12"/>
      <c r="BN29" s="13" t="s">
        <v>16</v>
      </c>
      <c r="BO29" s="16">
        <v>3135</v>
      </c>
      <c r="BP29" s="42">
        <f t="shared" si="22"/>
        <v>8.0814173800740855E-3</v>
      </c>
      <c r="BQ29" s="12"/>
      <c r="BR29" s="13" t="s">
        <v>12</v>
      </c>
      <c r="BS29" s="16">
        <v>2238</v>
      </c>
      <c r="BT29" s="42">
        <f t="shared" si="23"/>
        <v>5.8384182530137772E-3</v>
      </c>
      <c r="BU29" s="12"/>
      <c r="BV29" s="13" t="s">
        <v>12</v>
      </c>
      <c r="BW29" s="16">
        <v>2449</v>
      </c>
      <c r="BX29" s="42">
        <f t="shared" si="24"/>
        <v>6.7634184399121781E-3</v>
      </c>
      <c r="BY29" s="12"/>
      <c r="BZ29" s="13" t="s">
        <v>59</v>
      </c>
      <c r="CA29" s="16">
        <v>2507</v>
      </c>
      <c r="CB29" s="42">
        <f t="shared" si="25"/>
        <v>6.9108862308792842E-3</v>
      </c>
      <c r="CC29" s="12"/>
      <c r="CD29" s="13" t="s">
        <v>64</v>
      </c>
      <c r="CE29" s="16">
        <v>2366</v>
      </c>
      <c r="CF29" s="42">
        <f t="shared" si="26"/>
        <v>6.9585165360351751E-3</v>
      </c>
    </row>
    <row r="30" spans="2:84" x14ac:dyDescent="0.2">
      <c r="B30" s="13" t="s">
        <v>168</v>
      </c>
      <c r="C30" s="16">
        <v>467908</v>
      </c>
      <c r="D30" s="42">
        <f t="shared" si="12"/>
        <v>1.3810407020121605E-3</v>
      </c>
      <c r="F30" s="13" t="s">
        <v>159</v>
      </c>
      <c r="G30" s="16">
        <v>143162</v>
      </c>
      <c r="H30" s="42">
        <f t="shared" si="27"/>
        <v>4.2254577605312354E-4</v>
      </c>
      <c r="J30" s="19" t="s">
        <v>35</v>
      </c>
      <c r="K30" s="20">
        <f>SUM(K2:K29)</f>
        <v>327046874</v>
      </c>
      <c r="L30" s="29"/>
      <c r="N30" s="13" t="s">
        <v>184</v>
      </c>
      <c r="O30" s="16">
        <v>560716</v>
      </c>
      <c r="P30" s="42">
        <f t="shared" si="13"/>
        <v>1.6853090330347213E-3</v>
      </c>
      <c r="R30" s="13" t="s">
        <v>191</v>
      </c>
      <c r="S30" s="16">
        <v>342401</v>
      </c>
      <c r="T30" s="42">
        <f t="shared" si="14"/>
        <v>1.0577965952432175E-3</v>
      </c>
      <c r="V30" s="13" t="s">
        <v>322</v>
      </c>
      <c r="W30" s="16">
        <v>1266832</v>
      </c>
      <c r="X30" s="42">
        <f t="shared" si="15"/>
        <v>4.0250833375027224E-3</v>
      </c>
      <c r="Z30" s="13" t="s">
        <v>182</v>
      </c>
      <c r="AA30" s="16">
        <v>1257761</v>
      </c>
      <c r="AB30" s="42">
        <f t="shared" si="16"/>
        <v>3.9769727591748112E-3</v>
      </c>
      <c r="AC30" s="12"/>
      <c r="AD30" s="13" t="s">
        <v>190</v>
      </c>
      <c r="AE30" s="16">
        <v>1570113</v>
      </c>
      <c r="AF30" s="42">
        <f t="shared" si="17"/>
        <v>4.9726726489271855E-3</v>
      </c>
      <c r="AG30" s="12"/>
      <c r="AH30" s="13" t="s">
        <v>190</v>
      </c>
      <c r="AI30" s="16">
        <v>1674056</v>
      </c>
      <c r="AJ30" s="42">
        <f t="shared" si="18"/>
        <v>5.2989972666856828E-3</v>
      </c>
      <c r="AK30" s="12"/>
      <c r="AL30" s="13" t="s">
        <v>166</v>
      </c>
      <c r="AM30" s="16">
        <v>2758586</v>
      </c>
      <c r="AN30" s="42">
        <f t="shared" si="2"/>
        <v>7.8568467845638659E-3</v>
      </c>
      <c r="AO30" s="12"/>
      <c r="AP30" s="13" t="s">
        <v>182</v>
      </c>
      <c r="AQ30" s="16">
        <v>2262315</v>
      </c>
      <c r="AR30" s="42">
        <f t="shared" si="3"/>
        <v>6.8464665438265236E-3</v>
      </c>
      <c r="AS30" s="12"/>
      <c r="AT30" s="13" t="s">
        <v>106</v>
      </c>
      <c r="AU30" s="16">
        <v>1695970</v>
      </c>
      <c r="AV30" s="42">
        <f t="shared" si="19"/>
        <v>5.0674703633568708E-3</v>
      </c>
      <c r="AW30" s="12"/>
      <c r="AX30" s="13" t="s">
        <v>151</v>
      </c>
      <c r="AY30" s="16">
        <v>1509542</v>
      </c>
      <c r="AZ30" s="42">
        <f t="shared" si="4"/>
        <v>4.3130710815452991E-3</v>
      </c>
      <c r="BA30" s="12"/>
      <c r="BB30" s="13" t="s">
        <v>108</v>
      </c>
      <c r="BC30" s="16">
        <v>1114848</v>
      </c>
      <c r="BD30" s="42">
        <f t="shared" si="5"/>
        <v>4.5430677667714367E-3</v>
      </c>
      <c r="BE30" s="12"/>
      <c r="BF30" s="13" t="s">
        <v>17</v>
      </c>
      <c r="BG30" s="16">
        <v>432</v>
      </c>
      <c r="BH30" s="42">
        <f t="shared" si="21"/>
        <v>1.1986182595064023E-3</v>
      </c>
      <c r="BI30" s="12"/>
      <c r="BJ30" s="13" t="s">
        <v>8</v>
      </c>
      <c r="BK30" s="16">
        <v>1224</v>
      </c>
      <c r="BL30" s="43">
        <f t="shared" si="20"/>
        <v>3.3416236905831186E-3</v>
      </c>
      <c r="BM30" s="12"/>
      <c r="BN30" s="13" t="s">
        <v>7</v>
      </c>
      <c r="BO30" s="16">
        <v>2031</v>
      </c>
      <c r="BP30" s="42">
        <f t="shared" si="22"/>
        <v>5.2355211160862742E-3</v>
      </c>
      <c r="BQ30" s="12"/>
      <c r="BR30" s="13" t="s">
        <v>44</v>
      </c>
      <c r="BS30" s="16">
        <v>2180</v>
      </c>
      <c r="BT30" s="42">
        <f t="shared" si="23"/>
        <v>5.6871098264387994E-3</v>
      </c>
      <c r="BU30" s="12"/>
      <c r="BV30" s="13" t="s">
        <v>59</v>
      </c>
      <c r="BW30" s="16">
        <v>2363</v>
      </c>
      <c r="BX30" s="42">
        <f t="shared" si="24"/>
        <v>6.5259117082533593E-3</v>
      </c>
      <c r="BY30" s="12"/>
      <c r="BZ30" s="13" t="s">
        <v>39</v>
      </c>
      <c r="CA30" s="16">
        <v>1947</v>
      </c>
      <c r="CB30" s="42">
        <f t="shared" si="25"/>
        <v>5.3671701202720251E-3</v>
      </c>
      <c r="CC30" s="12"/>
      <c r="CD30" s="13" t="s">
        <v>39</v>
      </c>
      <c r="CE30" s="16">
        <v>1982</v>
      </c>
      <c r="CF30" s="42">
        <f t="shared" si="26"/>
        <v>5.8291545961207591E-3</v>
      </c>
    </row>
    <row r="31" spans="2:84" x14ac:dyDescent="0.2">
      <c r="B31" s="13" t="s">
        <v>159</v>
      </c>
      <c r="C31" s="16">
        <v>143845</v>
      </c>
      <c r="D31" s="42">
        <f t="shared" si="12"/>
        <v>4.2456166550035312E-4</v>
      </c>
      <c r="F31" s="13" t="s">
        <v>158</v>
      </c>
      <c r="G31" s="16">
        <v>64588</v>
      </c>
      <c r="H31" s="42">
        <f t="shared" si="27"/>
        <v>1.9063289548706459E-4</v>
      </c>
      <c r="J31" s="12"/>
      <c r="K31" s="12"/>
      <c r="L31" s="12"/>
      <c r="N31" s="13" t="s">
        <v>191</v>
      </c>
      <c r="O31" s="16">
        <v>356128</v>
      </c>
      <c r="P31" s="42">
        <f t="shared" si="13"/>
        <v>1.0703916694308512E-3</v>
      </c>
      <c r="R31" s="13" t="s">
        <v>184</v>
      </c>
      <c r="S31" s="16">
        <v>335934</v>
      </c>
      <c r="T31" s="42">
        <f t="shared" si="14"/>
        <v>1.0378177675486784E-3</v>
      </c>
      <c r="V31" s="13" t="s">
        <v>191</v>
      </c>
      <c r="W31" s="16">
        <v>314160</v>
      </c>
      <c r="X31" s="42">
        <f t="shared" si="15"/>
        <v>9.9817511817656577E-4</v>
      </c>
      <c r="Z31" s="13" t="s">
        <v>171</v>
      </c>
      <c r="AA31" s="16">
        <v>1166220</v>
      </c>
      <c r="AB31" s="42">
        <f t="shared" si="16"/>
        <v>3.687525031548003E-3</v>
      </c>
      <c r="AC31" s="12"/>
      <c r="AD31" s="13" t="s">
        <v>171</v>
      </c>
      <c r="AE31" s="16">
        <v>1028366</v>
      </c>
      <c r="AF31" s="42">
        <f t="shared" si="17"/>
        <v>3.2569168469318158E-3</v>
      </c>
      <c r="AG31" s="12"/>
      <c r="AH31" s="13" t="s">
        <v>171</v>
      </c>
      <c r="AI31" s="16">
        <v>915001</v>
      </c>
      <c r="AJ31" s="42">
        <f t="shared" si="18"/>
        <v>2.8963115917356804E-3</v>
      </c>
      <c r="AK31" s="12"/>
      <c r="AL31" s="13" t="s">
        <v>94</v>
      </c>
      <c r="AM31" s="16">
        <v>2169033</v>
      </c>
      <c r="AN31" s="42">
        <f t="shared" si="2"/>
        <v>6.1777156672523223E-3</v>
      </c>
      <c r="AO31" s="12"/>
      <c r="AP31" s="13" t="s">
        <v>147</v>
      </c>
      <c r="AQ31" s="16">
        <v>1917698</v>
      </c>
      <c r="AR31" s="42">
        <f t="shared" si="3"/>
        <v>5.8035486650457766E-3</v>
      </c>
      <c r="AS31" s="12"/>
      <c r="AT31" s="13" t="s">
        <v>151</v>
      </c>
      <c r="AU31" s="16">
        <v>1500326</v>
      </c>
      <c r="AV31" s="42">
        <f t="shared" si="19"/>
        <v>4.4828962424888173E-3</v>
      </c>
      <c r="AW31" s="12"/>
      <c r="AX31" s="13" t="s">
        <v>107</v>
      </c>
      <c r="AY31" s="16">
        <v>1188970</v>
      </c>
      <c r="AZ31" s="42">
        <f t="shared" si="4"/>
        <v>3.397131132373206E-3</v>
      </c>
      <c r="BA31" s="12"/>
      <c r="BB31" s="13" t="s">
        <v>109</v>
      </c>
      <c r="BC31" s="16">
        <v>1098411</v>
      </c>
      <c r="BD31" s="42">
        <f t="shared" si="5"/>
        <v>4.4760860752023424E-3</v>
      </c>
      <c r="BE31" s="12"/>
      <c r="BF31" s="13" t="s">
        <v>37</v>
      </c>
      <c r="BG31" s="16">
        <v>236</v>
      </c>
      <c r="BH31" s="42">
        <f t="shared" si="21"/>
        <v>6.5480071584146052E-4</v>
      </c>
      <c r="BI31" s="12"/>
      <c r="BJ31" s="13" t="s">
        <v>17</v>
      </c>
      <c r="BK31" s="16">
        <v>488</v>
      </c>
      <c r="BL31" s="43">
        <f t="shared" si="20"/>
        <v>1.3322813406900016E-3</v>
      </c>
      <c r="BM31" s="12"/>
      <c r="BN31" s="13" t="s">
        <v>38</v>
      </c>
      <c r="BO31" s="16">
        <v>1946</v>
      </c>
      <c r="BP31" s="42">
        <f t="shared" si="22"/>
        <v>5.0164077261959077E-3</v>
      </c>
      <c r="BQ31" s="12"/>
      <c r="BR31" s="13" t="s">
        <v>7</v>
      </c>
      <c r="BS31" s="16">
        <v>1962</v>
      </c>
      <c r="BT31" s="42">
        <f t="shared" si="23"/>
        <v>5.1183988437949199E-3</v>
      </c>
      <c r="BU31" s="12"/>
      <c r="BV31" s="13" t="s">
        <v>39</v>
      </c>
      <c r="BW31" s="16">
        <v>1794</v>
      </c>
      <c r="BX31" s="42">
        <f t="shared" si="24"/>
        <v>4.9545008906502434E-3</v>
      </c>
      <c r="BY31" s="12"/>
      <c r="BZ31" s="13" t="s">
        <v>8</v>
      </c>
      <c r="CA31" s="16">
        <v>1776</v>
      </c>
      <c r="CB31" s="42">
        <f t="shared" si="25"/>
        <v>4.8957853793544512E-3</v>
      </c>
      <c r="CC31" s="12"/>
      <c r="CD31" s="13" t="s">
        <v>8</v>
      </c>
      <c r="CE31" s="16">
        <v>1718</v>
      </c>
      <c r="CF31" s="42">
        <f t="shared" si="26"/>
        <v>5.0527182624295983E-3</v>
      </c>
    </row>
    <row r="32" spans="2:84" x14ac:dyDescent="0.2">
      <c r="B32" s="13" t="s">
        <v>158</v>
      </c>
      <c r="C32" s="16">
        <v>62835</v>
      </c>
      <c r="D32" s="42">
        <f t="shared" si="12"/>
        <v>1.8545887762323813E-4</v>
      </c>
      <c r="F32" s="13" t="s">
        <v>349</v>
      </c>
      <c r="G32" s="16">
        <v>52639</v>
      </c>
      <c r="H32" s="42">
        <f t="shared" si="27"/>
        <v>1.5536516048714303E-4</v>
      </c>
      <c r="J32" s="12"/>
      <c r="K32" s="12"/>
      <c r="L32" s="12"/>
      <c r="N32" s="13" t="s">
        <v>159</v>
      </c>
      <c r="O32" s="16">
        <v>148337</v>
      </c>
      <c r="P32" s="42">
        <f t="shared" si="13"/>
        <v>4.4584724893399053E-4</v>
      </c>
      <c r="R32" s="13" t="s">
        <v>159</v>
      </c>
      <c r="S32" s="16">
        <v>138289</v>
      </c>
      <c r="T32" s="42">
        <f t="shared" si="14"/>
        <v>4.2722314876296886E-4</v>
      </c>
      <c r="V32" s="13" t="s">
        <v>159</v>
      </c>
      <c r="W32" s="16">
        <v>140112</v>
      </c>
      <c r="X32" s="42">
        <f t="shared" si="15"/>
        <v>4.4517542703703526E-4</v>
      </c>
      <c r="Z32" s="13" t="s">
        <v>191</v>
      </c>
      <c r="AA32" s="16">
        <v>319433</v>
      </c>
      <c r="AB32" s="42">
        <f t="shared" si="16"/>
        <v>1.010029997258213E-3</v>
      </c>
      <c r="AC32" s="12"/>
      <c r="AD32" s="13" t="s">
        <v>191</v>
      </c>
      <c r="AE32" s="16">
        <v>323558</v>
      </c>
      <c r="AF32" s="42">
        <f t="shared" si="17"/>
        <v>1.0247338993700341E-3</v>
      </c>
      <c r="AG32" s="12"/>
      <c r="AH32" s="13" t="s">
        <v>191</v>
      </c>
      <c r="AI32" s="16">
        <v>297812</v>
      </c>
      <c r="AJ32" s="42">
        <f t="shared" si="18"/>
        <v>9.426835028136433E-4</v>
      </c>
      <c r="AK32" s="12"/>
      <c r="AL32" s="13" t="s">
        <v>115</v>
      </c>
      <c r="AM32" s="16">
        <v>1838121</v>
      </c>
      <c r="AN32" s="42">
        <f t="shared" si="2"/>
        <v>5.235231045357773E-3</v>
      </c>
      <c r="AO32" s="12"/>
      <c r="AP32" s="13" t="s">
        <v>151</v>
      </c>
      <c r="AQ32" s="16">
        <v>1450029</v>
      </c>
      <c r="AR32" s="42">
        <f t="shared" si="3"/>
        <v>4.3882372861773142E-3</v>
      </c>
      <c r="AS32" s="12"/>
      <c r="AT32" s="13" t="s">
        <v>107</v>
      </c>
      <c r="AU32" s="16">
        <v>1138793</v>
      </c>
      <c r="AV32" s="42">
        <f t="shared" si="19"/>
        <v>3.4026543968927875E-3</v>
      </c>
      <c r="AW32" s="12"/>
      <c r="AX32" s="13" t="s">
        <v>152</v>
      </c>
      <c r="AY32" s="16">
        <v>1135003</v>
      </c>
      <c r="AZ32" s="42">
        <f t="shared" si="4"/>
        <v>3.2429363454393179E-3</v>
      </c>
      <c r="BA32" s="12"/>
      <c r="BB32" s="13" t="s">
        <v>110</v>
      </c>
      <c r="BC32" s="16">
        <v>1080604</v>
      </c>
      <c r="BD32" s="42">
        <f t="shared" si="5"/>
        <v>4.4035215572385492E-3</v>
      </c>
      <c r="BE32" s="12"/>
      <c r="BF32" s="13" t="s">
        <v>20</v>
      </c>
      <c r="BG32" s="16">
        <v>234</v>
      </c>
      <c r="BH32" s="42">
        <f t="shared" si="21"/>
        <v>6.492515572326346E-4</v>
      </c>
      <c r="BI32" s="12"/>
      <c r="BJ32" s="13" t="s">
        <v>37</v>
      </c>
      <c r="BK32" s="16">
        <v>255</v>
      </c>
      <c r="BL32" s="43">
        <f t="shared" si="20"/>
        <v>6.9617160220481638E-4</v>
      </c>
      <c r="BM32" s="12"/>
      <c r="BN32" s="13" t="s">
        <v>39</v>
      </c>
      <c r="BO32" s="16">
        <v>1838</v>
      </c>
      <c r="BP32" s="42">
        <f t="shared" si="22"/>
        <v>4.7380048308057962E-3</v>
      </c>
      <c r="BQ32" s="12"/>
      <c r="BR32" s="13" t="s">
        <v>39</v>
      </c>
      <c r="BS32" s="16">
        <v>1647</v>
      </c>
      <c r="BT32" s="42">
        <f t="shared" si="23"/>
        <v>4.2966375615342677E-3</v>
      </c>
      <c r="BU32" s="12"/>
      <c r="BV32" s="13" t="s">
        <v>8</v>
      </c>
      <c r="BW32" s="16">
        <v>1787</v>
      </c>
      <c r="BX32" s="42">
        <f t="shared" si="24"/>
        <v>4.9351689473756885E-3</v>
      </c>
      <c r="BY32" s="12"/>
      <c r="BZ32" s="13" t="s">
        <v>11</v>
      </c>
      <c r="CA32" s="16">
        <v>1520</v>
      </c>
      <c r="CB32" s="42">
        <f t="shared" si="25"/>
        <v>4.1900865859339897E-3</v>
      </c>
      <c r="CC32" s="12"/>
      <c r="CD32" s="13" t="s">
        <v>65</v>
      </c>
      <c r="CE32" s="16">
        <v>1707</v>
      </c>
      <c r="CF32" s="42">
        <f t="shared" si="26"/>
        <v>5.0203667485258004E-3</v>
      </c>
    </row>
    <row r="33" spans="2:84" x14ac:dyDescent="0.2">
      <c r="B33" s="13" t="s">
        <v>349</v>
      </c>
      <c r="C33" s="16">
        <v>50834</v>
      </c>
      <c r="D33" s="42">
        <f t="shared" si="12"/>
        <v>1.500376634853137E-4</v>
      </c>
      <c r="F33" s="13" t="s">
        <v>186</v>
      </c>
      <c r="G33" s="16">
        <v>24002</v>
      </c>
      <c r="H33" s="42">
        <f t="shared" si="27"/>
        <v>7.0842428275848837E-5</v>
      </c>
      <c r="J33" s="12"/>
      <c r="K33" s="12"/>
      <c r="L33" s="12"/>
      <c r="N33" s="13" t="s">
        <v>324</v>
      </c>
      <c r="O33" s="16">
        <v>56925</v>
      </c>
      <c r="P33" s="42">
        <f t="shared" si="13"/>
        <v>1.7109591434077414E-4</v>
      </c>
      <c r="R33" s="13" t="s">
        <v>324</v>
      </c>
      <c r="S33" s="16">
        <v>60484</v>
      </c>
      <c r="T33" s="42">
        <f t="shared" si="14"/>
        <v>1.8685625703981814E-4</v>
      </c>
      <c r="V33" s="13" t="s">
        <v>117</v>
      </c>
      <c r="W33" s="16">
        <v>65856</v>
      </c>
      <c r="X33" s="42">
        <f t="shared" si="15"/>
        <v>2.092431263771197E-4</v>
      </c>
      <c r="Z33" s="13" t="s">
        <v>184</v>
      </c>
      <c r="AA33" s="16">
        <v>186216</v>
      </c>
      <c r="AB33" s="42">
        <f t="shared" si="16"/>
        <v>5.888049950050102E-4</v>
      </c>
      <c r="AC33" s="12"/>
      <c r="AD33" s="13" t="s">
        <v>184</v>
      </c>
      <c r="AE33" s="16">
        <v>173340</v>
      </c>
      <c r="AF33" s="42">
        <f t="shared" si="17"/>
        <v>5.4898155544539674E-4</v>
      </c>
      <c r="AG33" s="12"/>
      <c r="AH33" s="13" t="s">
        <v>158</v>
      </c>
      <c r="AI33" s="16">
        <v>187834</v>
      </c>
      <c r="AJ33" s="42">
        <f t="shared" si="18"/>
        <v>5.9456305678581747E-4</v>
      </c>
      <c r="AK33" s="12"/>
      <c r="AL33" s="13" t="s">
        <v>182</v>
      </c>
      <c r="AM33" s="16">
        <v>1791793</v>
      </c>
      <c r="AN33" s="42">
        <f t="shared" si="2"/>
        <v>5.1032822868868483E-3</v>
      </c>
      <c r="AO33" s="12"/>
      <c r="AP33" s="13" t="s">
        <v>166</v>
      </c>
      <c r="AQ33" s="16">
        <v>1253786</v>
      </c>
      <c r="AR33" s="42">
        <f t="shared" si="3"/>
        <v>3.7943451297092058E-3</v>
      </c>
      <c r="AS33" s="12"/>
      <c r="AT33" s="13" t="s">
        <v>152</v>
      </c>
      <c r="AU33" s="16">
        <v>1134335</v>
      </c>
      <c r="AV33" s="42">
        <f t="shared" si="19"/>
        <v>3.389334124199376E-3</v>
      </c>
      <c r="AW33" s="12"/>
      <c r="AX33" s="13" t="s">
        <v>153</v>
      </c>
      <c r="AY33" s="16">
        <v>1127259</v>
      </c>
      <c r="AZ33" s="42">
        <f t="shared" si="4"/>
        <v>3.2208101492450505E-3</v>
      </c>
      <c r="BA33" s="12"/>
      <c r="BB33" s="13" t="s">
        <v>104</v>
      </c>
      <c r="BC33" s="16">
        <v>668265</v>
      </c>
      <c r="BD33" s="42">
        <f t="shared" si="5"/>
        <v>2.7232171391629303E-3</v>
      </c>
      <c r="BE33" s="12"/>
      <c r="BF33" s="13" t="s">
        <v>32</v>
      </c>
      <c r="BG33" s="16">
        <v>141</v>
      </c>
      <c r="BH33" s="42">
        <f t="shared" si="21"/>
        <v>3.9121568192222852E-4</v>
      </c>
      <c r="BI33" s="12"/>
      <c r="BJ33" s="13" t="s">
        <v>20</v>
      </c>
      <c r="BK33" s="16">
        <v>228</v>
      </c>
      <c r="BL33" s="43">
        <f t="shared" si="20"/>
        <v>6.2245931491254169E-4</v>
      </c>
      <c r="BM33" s="12"/>
      <c r="BN33" s="13" t="s">
        <v>8</v>
      </c>
      <c r="BO33" s="16">
        <v>1393</v>
      </c>
      <c r="BP33" s="42">
        <f t="shared" si="22"/>
        <v>3.5908817896150563E-3</v>
      </c>
      <c r="BQ33" s="12"/>
      <c r="BR33" s="13" t="s">
        <v>8</v>
      </c>
      <c r="BS33" s="16">
        <v>1548</v>
      </c>
      <c r="BT33" s="42">
        <f t="shared" si="23"/>
        <v>4.038369729966634E-3</v>
      </c>
      <c r="BU33" s="12"/>
      <c r="BV33" s="13" t="s">
        <v>60</v>
      </c>
      <c r="BW33" s="16">
        <v>766</v>
      </c>
      <c r="BX33" s="42">
        <f t="shared" si="24"/>
        <v>2.1154669354727352E-3</v>
      </c>
      <c r="BY33" s="12"/>
      <c r="BZ33" s="13" t="s">
        <v>60</v>
      </c>
      <c r="CA33" s="16">
        <v>859</v>
      </c>
      <c r="CB33" s="42">
        <f t="shared" si="25"/>
        <v>2.3679502482350638E-3</v>
      </c>
      <c r="CC33" s="12"/>
      <c r="CD33" s="13" t="s">
        <v>5</v>
      </c>
      <c r="CE33" s="16">
        <v>1194</v>
      </c>
      <c r="CF33" s="42">
        <f t="shared" si="26"/>
        <v>3.5116097819213859E-3</v>
      </c>
    </row>
    <row r="34" spans="2:84" x14ac:dyDescent="0.2">
      <c r="B34" s="13" t="s">
        <v>186</v>
      </c>
      <c r="C34" s="16">
        <v>21843</v>
      </c>
      <c r="D34" s="42">
        <f t="shared" si="12"/>
        <v>6.4470092526846344E-5</v>
      </c>
      <c r="F34" s="13" t="s">
        <v>168</v>
      </c>
      <c r="G34" s="16">
        <v>17270</v>
      </c>
      <c r="H34" s="42">
        <f t="shared" si="27"/>
        <v>5.0972782948250537E-5</v>
      </c>
      <c r="J34" s="12"/>
      <c r="K34" s="12"/>
      <c r="L34" s="12"/>
      <c r="N34" s="13" t="s">
        <v>186</v>
      </c>
      <c r="O34" s="16">
        <v>35851</v>
      </c>
      <c r="P34" s="42">
        <f t="shared" si="13"/>
        <v>1.0775510979413428E-4</v>
      </c>
      <c r="R34" s="13" t="s">
        <v>186</v>
      </c>
      <c r="S34" s="16">
        <v>38457</v>
      </c>
      <c r="T34" s="42">
        <f t="shared" si="14"/>
        <v>1.1880714035084132E-4</v>
      </c>
      <c r="V34" s="13" t="s">
        <v>186</v>
      </c>
      <c r="W34" s="16">
        <v>42967</v>
      </c>
      <c r="X34" s="42">
        <f t="shared" si="15"/>
        <v>1.3651830373915364E-4</v>
      </c>
      <c r="Z34" s="13" t="s">
        <v>158</v>
      </c>
      <c r="AA34" s="16">
        <v>137153</v>
      </c>
      <c r="AB34" s="42">
        <f t="shared" si="16"/>
        <v>4.3367042294927482E-4</v>
      </c>
      <c r="AC34" s="12"/>
      <c r="AD34" s="13" t="s">
        <v>158</v>
      </c>
      <c r="AE34" s="16">
        <v>165573</v>
      </c>
      <c r="AF34" s="42">
        <f t="shared" si="17"/>
        <v>5.2438284919672715E-4</v>
      </c>
      <c r="AG34" s="12"/>
      <c r="AH34" s="13" t="s">
        <v>184</v>
      </c>
      <c r="AI34" s="16">
        <v>165635</v>
      </c>
      <c r="AJ34" s="42">
        <f t="shared" si="18"/>
        <v>5.2429513246120979E-4</v>
      </c>
      <c r="AK34" s="12"/>
      <c r="AL34" s="13" t="s">
        <v>151</v>
      </c>
      <c r="AM34" s="16">
        <v>1590154</v>
      </c>
      <c r="AN34" s="42">
        <f t="shared" si="2"/>
        <v>4.5289856259189921E-3</v>
      </c>
      <c r="AO34" s="12"/>
      <c r="AP34" s="13" t="s">
        <v>115</v>
      </c>
      <c r="AQ34" s="16">
        <v>755945</v>
      </c>
      <c r="AR34" s="42">
        <f t="shared" si="3"/>
        <v>2.2877239250382645E-3</v>
      </c>
      <c r="AS34" s="12"/>
      <c r="AT34" s="13" t="s">
        <v>153</v>
      </c>
      <c r="AU34" s="16">
        <v>1097379</v>
      </c>
      <c r="AV34" s="42">
        <f t="shared" si="19"/>
        <v>3.2789115136884492E-3</v>
      </c>
      <c r="AW34" s="12"/>
      <c r="AX34" s="13" t="s">
        <v>108</v>
      </c>
      <c r="AY34" s="16">
        <v>1090489</v>
      </c>
      <c r="AZ34" s="42">
        <f t="shared" si="4"/>
        <v>3.1157507181934995E-3</v>
      </c>
      <c r="BA34" s="12"/>
      <c r="BB34" s="13" t="s">
        <v>99</v>
      </c>
      <c r="BC34" s="16">
        <v>448945</v>
      </c>
      <c r="BD34" s="42">
        <f t="shared" si="5"/>
        <v>1.8294759093196587E-3</v>
      </c>
      <c r="BE34" s="12"/>
      <c r="BF34" s="13" t="s">
        <v>77</v>
      </c>
      <c r="BG34" s="16">
        <v>126</v>
      </c>
      <c r="BH34" s="42">
        <f t="shared" si="21"/>
        <v>3.4959699235603402E-4</v>
      </c>
      <c r="BI34" s="12"/>
      <c r="BJ34" s="13" t="s">
        <v>32</v>
      </c>
      <c r="BK34" s="16">
        <v>209</v>
      </c>
      <c r="BL34" s="43">
        <f t="shared" si="20"/>
        <v>5.7058770533649657E-4</v>
      </c>
      <c r="BM34" s="12"/>
      <c r="BN34" s="13" t="s">
        <v>17</v>
      </c>
      <c r="BO34" s="16">
        <v>604</v>
      </c>
      <c r="BP34" s="42">
        <f t="shared" si="22"/>
        <v>1.5569939705150711E-3</v>
      </c>
      <c r="BQ34" s="12"/>
      <c r="BR34" s="13" t="s">
        <v>38</v>
      </c>
      <c r="BS34" s="16">
        <v>824</v>
      </c>
      <c r="BT34" s="42">
        <f t="shared" si="23"/>
        <v>2.1496231637548489E-3</v>
      </c>
      <c r="BU34" s="12"/>
      <c r="BV34" s="13" t="s">
        <v>17</v>
      </c>
      <c r="BW34" s="16">
        <v>620</v>
      </c>
      <c r="BX34" s="42">
        <f t="shared" si="24"/>
        <v>1.7122578328891589E-3</v>
      </c>
      <c r="BY34" s="12"/>
      <c r="BZ34" s="13" t="s">
        <v>17</v>
      </c>
      <c r="CA34" s="16">
        <v>472</v>
      </c>
      <c r="CB34" s="42">
        <f t="shared" si="25"/>
        <v>1.3011321503689757E-3</v>
      </c>
      <c r="CC34" s="12"/>
      <c r="CD34" s="13" t="s">
        <v>60</v>
      </c>
      <c r="CE34" s="16">
        <v>962</v>
      </c>
      <c r="CF34" s="42">
        <f t="shared" si="26"/>
        <v>2.8292869432230932E-3</v>
      </c>
    </row>
    <row r="35" spans="2:84" x14ac:dyDescent="0.2">
      <c r="B35" s="13" t="s">
        <v>312</v>
      </c>
      <c r="C35" s="16">
        <v>14222</v>
      </c>
      <c r="D35" s="42">
        <f>C35/$G$37</f>
        <v>4.1976544243776442E-5</v>
      </c>
      <c r="F35" s="13" t="s">
        <v>312</v>
      </c>
      <c r="G35" s="16">
        <v>15540</v>
      </c>
      <c r="H35" s="42">
        <f>G35/$G$37</f>
        <v>4.5866650087771474E-5</v>
      </c>
      <c r="J35" s="12"/>
      <c r="K35" s="12"/>
      <c r="L35" s="12"/>
      <c r="N35" s="13" t="s">
        <v>312</v>
      </c>
      <c r="O35" s="16">
        <v>19101</v>
      </c>
      <c r="P35" s="42">
        <f t="shared" si="13"/>
        <v>5.7410681771157251E-5</v>
      </c>
      <c r="R35" s="13" t="s">
        <v>158</v>
      </c>
      <c r="S35" s="16">
        <v>20711</v>
      </c>
      <c r="T35" s="42">
        <f t="shared" si="14"/>
        <v>6.3983531835719751E-5</v>
      </c>
      <c r="V35" s="13" t="s">
        <v>158</v>
      </c>
      <c r="W35" s="16">
        <v>25629</v>
      </c>
      <c r="X35" s="42">
        <f t="shared" si="15"/>
        <v>8.1430577106401849E-5</v>
      </c>
      <c r="Z35" s="13" t="s">
        <v>159</v>
      </c>
      <c r="AA35" s="16">
        <v>130845</v>
      </c>
      <c r="AB35" s="42">
        <f t="shared" si="16"/>
        <v>4.1372486559388322E-4</v>
      </c>
      <c r="AC35" s="12"/>
      <c r="AD35" s="13" t="s">
        <v>185</v>
      </c>
      <c r="AE35" s="16">
        <v>163437</v>
      </c>
      <c r="AF35" s="42">
        <f t="shared" si="17"/>
        <v>5.1761796744738268E-4</v>
      </c>
      <c r="AG35" s="12"/>
      <c r="AH35" s="13" t="s">
        <v>185</v>
      </c>
      <c r="AI35" s="16">
        <v>164396</v>
      </c>
      <c r="AJ35" s="42">
        <f t="shared" si="18"/>
        <v>5.2037324596910703E-4</v>
      </c>
      <c r="AK35" s="12"/>
      <c r="AL35" s="13" t="s">
        <v>184</v>
      </c>
      <c r="AM35" s="16">
        <v>167891</v>
      </c>
      <c r="AN35" s="42">
        <f t="shared" si="2"/>
        <v>4.7817753860391232E-4</v>
      </c>
      <c r="AO35" s="12"/>
      <c r="AP35" s="13" t="s">
        <v>155</v>
      </c>
      <c r="AQ35" s="16">
        <v>268743</v>
      </c>
      <c r="AR35" s="42">
        <f t="shared" si="3"/>
        <v>8.1329963262745083E-4</v>
      </c>
      <c r="AS35" s="12"/>
      <c r="AT35" s="13" t="s">
        <v>108</v>
      </c>
      <c r="AU35" s="16">
        <v>1034956</v>
      </c>
      <c r="AV35" s="42">
        <f t="shared" si="19"/>
        <v>3.0923948285514328E-3</v>
      </c>
      <c r="AW35" s="12"/>
      <c r="AX35" s="13" t="s">
        <v>154</v>
      </c>
      <c r="AY35" s="16">
        <v>1069913</v>
      </c>
      <c r="AZ35" s="42">
        <f t="shared" si="4"/>
        <v>3.0569608663219543E-3</v>
      </c>
      <c r="BA35" s="12"/>
      <c r="BB35" s="13" t="s">
        <v>112</v>
      </c>
      <c r="BC35" s="16">
        <v>362679</v>
      </c>
      <c r="BD35" s="42">
        <f t="shared" si="5"/>
        <v>1.4779371489072035E-3</v>
      </c>
      <c r="BE35" s="12"/>
      <c r="BF35" s="13" t="s">
        <v>23</v>
      </c>
      <c r="BG35" s="16">
        <v>53</v>
      </c>
      <c r="BH35" s="42">
        <f t="shared" si="21"/>
        <v>1.4705270313388732E-4</v>
      </c>
      <c r="BI35" s="12"/>
      <c r="BJ35" s="13" t="s">
        <v>29</v>
      </c>
      <c r="BK35" s="16">
        <v>96</v>
      </c>
      <c r="BL35" s="43">
        <f t="shared" si="20"/>
        <v>2.6208813259475441E-4</v>
      </c>
      <c r="BM35" s="12"/>
      <c r="BN35" s="13" t="s">
        <v>20</v>
      </c>
      <c r="BO35" s="16">
        <v>207</v>
      </c>
      <c r="BP35" s="42">
        <f t="shared" si="22"/>
        <v>5.3360554949771473E-4</v>
      </c>
      <c r="BQ35" s="12"/>
      <c r="BR35" s="13" t="s">
        <v>53</v>
      </c>
      <c r="BS35" s="16">
        <v>661</v>
      </c>
      <c r="BT35" s="42">
        <f t="shared" si="23"/>
        <v>1.7243943097596543E-3</v>
      </c>
      <c r="BU35" s="12"/>
      <c r="BV35" s="13" t="s">
        <v>32</v>
      </c>
      <c r="BW35" s="16">
        <v>237</v>
      </c>
      <c r="BX35" s="42">
        <f t="shared" si="24"/>
        <v>6.5452436515279144E-4</v>
      </c>
      <c r="BY35" s="12"/>
      <c r="BZ35" s="13" t="s">
        <v>7</v>
      </c>
      <c r="CA35" s="16">
        <v>256</v>
      </c>
      <c r="CB35" s="42">
        <f t="shared" si="25"/>
        <v>7.0569879342046143E-4</v>
      </c>
      <c r="CC35" s="12"/>
      <c r="CD35" s="13" t="s">
        <v>17</v>
      </c>
      <c r="CE35" s="16">
        <v>473</v>
      </c>
      <c r="CF35" s="42">
        <f t="shared" si="26"/>
        <v>1.3911150978633295E-3</v>
      </c>
    </row>
    <row r="36" spans="2:84" x14ac:dyDescent="0.2">
      <c r="B36" s="13" t="s">
        <v>354</v>
      </c>
      <c r="C36" s="16">
        <v>-440000</v>
      </c>
      <c r="D36" s="42">
        <f>C36/$G$37</f>
        <v>-1.2986696292547908E-3</v>
      </c>
      <c r="F36" s="13" t="s">
        <v>181</v>
      </c>
      <c r="G36" s="16">
        <v>1714</v>
      </c>
      <c r="H36" s="42">
        <f>G36/$G$37</f>
        <v>5.0589085103243439E-6</v>
      </c>
      <c r="J36" s="12"/>
      <c r="K36" s="12"/>
      <c r="L36" s="12"/>
      <c r="N36" s="13" t="s">
        <v>166</v>
      </c>
      <c r="O36" s="16">
        <v>5184</v>
      </c>
      <c r="P36" s="42">
        <f t="shared" si="13"/>
        <v>1.5581224768424649E-5</v>
      </c>
      <c r="R36" s="13" t="s">
        <v>312</v>
      </c>
      <c r="S36" s="16">
        <v>13877</v>
      </c>
      <c r="T36" s="42">
        <f t="shared" si="14"/>
        <v>4.287091262055347E-5</v>
      </c>
      <c r="V36" s="13" t="s">
        <v>312</v>
      </c>
      <c r="W36" s="16">
        <v>10100</v>
      </c>
      <c r="X36" s="42">
        <f t="shared" si="15"/>
        <v>3.2090554792409332E-5</v>
      </c>
      <c r="Z36" s="13" t="s">
        <v>117</v>
      </c>
      <c r="AA36" s="16">
        <v>75486</v>
      </c>
      <c r="AB36" s="42">
        <f t="shared" si="16"/>
        <v>2.3868267953853695E-4</v>
      </c>
      <c r="AC36" s="12"/>
      <c r="AD36" s="13" t="s">
        <v>159</v>
      </c>
      <c r="AE36" s="16">
        <v>130754</v>
      </c>
      <c r="AF36" s="42">
        <f t="shared" si="17"/>
        <v>4.141083091075771E-4</v>
      </c>
      <c r="AG36" s="12"/>
      <c r="AH36" s="13" t="s">
        <v>159</v>
      </c>
      <c r="AI36" s="16">
        <v>127080</v>
      </c>
      <c r="AJ36" s="42">
        <f t="shared" si="18"/>
        <v>4.0225450800356532E-4</v>
      </c>
      <c r="AK36" s="12"/>
      <c r="AL36" s="13" t="s">
        <v>185</v>
      </c>
      <c r="AM36" s="16">
        <v>163665</v>
      </c>
      <c r="AN36" s="42">
        <f t="shared" si="2"/>
        <v>4.6614128723760837E-4</v>
      </c>
      <c r="AO36" s="12"/>
      <c r="AP36" s="13" t="s">
        <v>90</v>
      </c>
      <c r="AQ36" s="16">
        <v>254445</v>
      </c>
      <c r="AR36" s="42">
        <f t="shared" si="3"/>
        <v>7.7002945201881255E-4</v>
      </c>
      <c r="AS36" s="12"/>
      <c r="AT36" s="13" t="s">
        <v>154</v>
      </c>
      <c r="AU36" s="16">
        <v>1034134</v>
      </c>
      <c r="AV36" s="42">
        <f t="shared" si="19"/>
        <v>3.0899387352015034E-3</v>
      </c>
      <c r="AW36" s="12"/>
      <c r="AX36" s="13" t="s">
        <v>110</v>
      </c>
      <c r="AY36" s="16">
        <v>1043156</v>
      </c>
      <c r="AZ36" s="42">
        <f t="shared" si="4"/>
        <v>2.9805106298072316E-3</v>
      </c>
      <c r="BA36" s="12"/>
      <c r="BB36" s="13" t="s">
        <v>90</v>
      </c>
      <c r="BC36" s="16">
        <v>263981</v>
      </c>
      <c r="BD36" s="42">
        <f t="shared" si="5"/>
        <v>1.0757372952546812E-3</v>
      </c>
      <c r="BE36" s="12"/>
      <c r="BF36" s="13" t="s">
        <v>45</v>
      </c>
      <c r="BG36" s="16">
        <v>34</v>
      </c>
      <c r="BH36" s="42">
        <f t="shared" si="21"/>
        <v>9.4335696350040927E-5</v>
      </c>
      <c r="BI36" s="12"/>
      <c r="BJ36" s="13" t="s">
        <v>31</v>
      </c>
      <c r="BK36" s="16">
        <v>89</v>
      </c>
      <c r="BL36" s="43">
        <f t="shared" si="20"/>
        <v>2.4297753959305358E-4</v>
      </c>
      <c r="BM36" s="12"/>
      <c r="BN36" s="13" t="s">
        <v>29</v>
      </c>
      <c r="BO36" s="16">
        <v>97</v>
      </c>
      <c r="BP36" s="42">
        <f t="shared" si="22"/>
        <v>2.5004704493371174E-4</v>
      </c>
      <c r="BQ36" s="12"/>
      <c r="BR36" s="13" t="s">
        <v>45</v>
      </c>
      <c r="BS36" s="16">
        <v>281</v>
      </c>
      <c r="BT36" s="42">
        <f t="shared" si="23"/>
        <v>7.330632390960104E-4</v>
      </c>
      <c r="BU36" s="12"/>
      <c r="BV36" s="13" t="s">
        <v>7</v>
      </c>
      <c r="BW36" s="16">
        <v>159</v>
      </c>
      <c r="BX36" s="42">
        <f t="shared" si="24"/>
        <v>4.3911128295060691E-4</v>
      </c>
      <c r="BY36" s="12"/>
      <c r="BZ36" s="13" t="s">
        <v>32</v>
      </c>
      <c r="CA36" s="16">
        <v>237</v>
      </c>
      <c r="CB36" s="42">
        <f t="shared" si="25"/>
        <v>6.5332271109628658E-4</v>
      </c>
      <c r="CC36" s="12"/>
      <c r="CD36" s="13" t="s">
        <v>9</v>
      </c>
      <c r="CE36" s="16">
        <v>445</v>
      </c>
      <c r="CF36" s="42">
        <f t="shared" si="26"/>
        <v>1.30876578974457E-3</v>
      </c>
    </row>
    <row r="37" spans="2:84" x14ac:dyDescent="0.2">
      <c r="B37" s="19" t="s">
        <v>35</v>
      </c>
      <c r="C37" s="20">
        <f>SUM(C2:C36)</f>
        <v>338855190</v>
      </c>
      <c r="D37" s="29"/>
      <c r="F37" s="19" t="s">
        <v>35</v>
      </c>
      <c r="G37" s="20">
        <f>SUM(G2:G36)</f>
        <v>338808262</v>
      </c>
      <c r="H37" s="29"/>
      <c r="J37" s="12"/>
      <c r="K37" s="12"/>
      <c r="L37" s="12"/>
      <c r="N37" s="13" t="s">
        <v>181</v>
      </c>
      <c r="O37" s="16">
        <v>2098</v>
      </c>
      <c r="P37" s="42">
        <f t="shared" si="13"/>
        <v>6.3058274622212405E-6</v>
      </c>
      <c r="R37" s="13" t="s">
        <v>181</v>
      </c>
      <c r="S37" s="16">
        <v>2208</v>
      </c>
      <c r="T37" s="42">
        <f t="shared" si="14"/>
        <v>6.8212852249176382E-6</v>
      </c>
      <c r="V37" s="13" t="s">
        <v>324</v>
      </c>
      <c r="W37" s="16">
        <v>5863</v>
      </c>
      <c r="X37" s="42">
        <f t="shared" si="15"/>
        <v>1.862840819286098E-5</v>
      </c>
      <c r="Z37" s="13" t="s">
        <v>186</v>
      </c>
      <c r="AA37" s="16">
        <v>46685</v>
      </c>
      <c r="AB37" s="42">
        <f t="shared" si="16"/>
        <v>1.4761546371852525E-4</v>
      </c>
      <c r="AC37" s="12"/>
      <c r="AD37" s="13" t="s">
        <v>117</v>
      </c>
      <c r="AE37" s="16">
        <v>83237</v>
      </c>
      <c r="AF37" s="42">
        <f t="shared" si="17"/>
        <v>2.6361819389989898E-4</v>
      </c>
      <c r="AG37" s="12"/>
      <c r="AH37" s="13" t="s">
        <v>117</v>
      </c>
      <c r="AI37" s="16">
        <v>116235</v>
      </c>
      <c r="AJ37" s="42">
        <f t="shared" si="18"/>
        <v>3.6792613108116472E-4</v>
      </c>
      <c r="AK37" s="12"/>
      <c r="AL37" s="13" t="s">
        <v>117</v>
      </c>
      <c r="AM37" s="16">
        <v>137879</v>
      </c>
      <c r="AN37" s="42">
        <f t="shared" si="2"/>
        <v>3.9269907764662089E-4</v>
      </c>
      <c r="AO37" s="12"/>
      <c r="AP37" s="13" t="s">
        <v>184</v>
      </c>
      <c r="AQ37" s="16">
        <v>188443</v>
      </c>
      <c r="AR37" s="42">
        <f t="shared" si="3"/>
        <v>5.7028693834337905E-4</v>
      </c>
      <c r="AS37" s="12"/>
      <c r="AT37" s="13" t="s">
        <v>110</v>
      </c>
      <c r="AU37" s="16">
        <v>970484</v>
      </c>
      <c r="AV37" s="42">
        <f t="shared" si="19"/>
        <v>2.8997558377282786E-3</v>
      </c>
      <c r="AW37" s="12"/>
      <c r="AX37" s="13" t="s">
        <v>155</v>
      </c>
      <c r="AY37" s="16">
        <v>436659</v>
      </c>
      <c r="AZ37" s="42">
        <f t="shared" si="4"/>
        <v>1.2476243161147478E-3</v>
      </c>
      <c r="BA37" s="12"/>
      <c r="BB37" s="13" t="s">
        <v>115</v>
      </c>
      <c r="BC37" s="16">
        <v>152257</v>
      </c>
      <c r="BD37" s="42">
        <f t="shared" si="5"/>
        <v>6.2045576523913455E-4</v>
      </c>
      <c r="BE37" s="12"/>
      <c r="BF37" s="13" t="s">
        <v>21</v>
      </c>
      <c r="BG37" s="16">
        <v>32</v>
      </c>
      <c r="BH37" s="42">
        <f t="shared" si="21"/>
        <v>8.8786537741214987E-5</v>
      </c>
      <c r="BI37" s="12"/>
      <c r="BJ37" s="13" t="s">
        <v>44</v>
      </c>
      <c r="BK37" s="16">
        <v>65</v>
      </c>
      <c r="BL37" s="43">
        <f t="shared" si="20"/>
        <v>1.7745550644436496E-4</v>
      </c>
      <c r="BM37" s="12"/>
      <c r="BN37" s="13" t="s">
        <v>45</v>
      </c>
      <c r="BO37" s="16">
        <v>89</v>
      </c>
      <c r="BP37" s="42">
        <f t="shared" si="22"/>
        <v>2.2942460823814791E-4</v>
      </c>
      <c r="BQ37" s="12"/>
      <c r="BR37" s="13" t="s">
        <v>32</v>
      </c>
      <c r="BS37" s="16">
        <v>226</v>
      </c>
      <c r="BT37" s="42">
        <f t="shared" si="23"/>
        <v>5.8958111044732505E-4</v>
      </c>
      <c r="BU37" s="12"/>
      <c r="BV37" s="13" t="s">
        <v>13</v>
      </c>
      <c r="BW37" s="16">
        <v>134</v>
      </c>
      <c r="BX37" s="42">
        <f t="shared" si="24"/>
        <v>3.7006862839862468E-4</v>
      </c>
      <c r="BY37" s="12"/>
      <c r="BZ37" s="13" t="s">
        <v>29</v>
      </c>
      <c r="CA37" s="16">
        <v>114</v>
      </c>
      <c r="CB37" s="42">
        <f t="shared" si="25"/>
        <v>3.142564939450492E-4</v>
      </c>
      <c r="CC37" s="12"/>
      <c r="CD37" s="13" t="s">
        <v>45</v>
      </c>
      <c r="CE37" s="16">
        <v>279</v>
      </c>
      <c r="CF37" s="42">
        <f t="shared" si="26"/>
        <v>8.2055203446906757E-4</v>
      </c>
    </row>
    <row r="38" spans="2:84" x14ac:dyDescent="0.2">
      <c r="B38" s="12"/>
      <c r="C38" s="12"/>
      <c r="D38" s="12"/>
      <c r="F38" s="12"/>
      <c r="G38" s="12"/>
      <c r="H38" s="12"/>
      <c r="J38" s="12"/>
      <c r="K38" s="12"/>
      <c r="L38" s="12"/>
      <c r="N38" s="13" t="s">
        <v>158</v>
      </c>
      <c r="O38" s="16">
        <v>-1473</v>
      </c>
      <c r="P38" s="42">
        <f t="shared" si="13"/>
        <v>-4.427304028528068E-6</v>
      </c>
      <c r="R38" s="19" t="s">
        <v>35</v>
      </c>
      <c r="S38" s="20">
        <f>SUM(S2:S37)</f>
        <v>323692666</v>
      </c>
      <c r="T38" s="29"/>
      <c r="V38" s="13" t="s">
        <v>181</v>
      </c>
      <c r="W38" s="16">
        <v>2236</v>
      </c>
      <c r="X38" s="42">
        <f t="shared" si="15"/>
        <v>7.1044040114680462E-6</v>
      </c>
      <c r="Z38" s="13" t="s">
        <v>312</v>
      </c>
      <c r="AA38" s="16">
        <v>11001</v>
      </c>
      <c r="AB38" s="42">
        <f t="shared" si="16"/>
        <v>3.4784571411963079E-5</v>
      </c>
      <c r="AC38" s="12"/>
      <c r="AD38" s="13" t="s">
        <v>166</v>
      </c>
      <c r="AE38" s="16">
        <v>63998</v>
      </c>
      <c r="AF38" s="42">
        <f t="shared" si="17"/>
        <v>2.0268675196373891E-4</v>
      </c>
      <c r="AG38" s="12"/>
      <c r="AH38" s="13" t="s">
        <v>186</v>
      </c>
      <c r="AI38" s="16">
        <v>49571</v>
      </c>
      <c r="AJ38" s="42">
        <f t="shared" si="18"/>
        <v>1.5691027869251445E-4</v>
      </c>
      <c r="AK38" s="12"/>
      <c r="AL38" s="13" t="s">
        <v>159</v>
      </c>
      <c r="AM38" s="16">
        <v>122217</v>
      </c>
      <c r="AN38" s="42">
        <f t="shared" si="2"/>
        <v>3.4809146550770646E-4</v>
      </c>
      <c r="AO38" s="12"/>
      <c r="AP38" s="13" t="s">
        <v>185</v>
      </c>
      <c r="AQ38" s="16">
        <v>162120</v>
      </c>
      <c r="AR38" s="42">
        <f t="shared" si="3"/>
        <v>4.9062537979244984E-4</v>
      </c>
      <c r="AS38" s="12"/>
      <c r="AT38" s="13" t="s">
        <v>115</v>
      </c>
      <c r="AU38" s="16">
        <v>555631</v>
      </c>
      <c r="AV38" s="42">
        <f t="shared" si="19"/>
        <v>1.6601965986794232E-3</v>
      </c>
      <c r="AW38" s="12"/>
      <c r="AX38" s="13" t="s">
        <v>156</v>
      </c>
      <c r="AY38" s="16">
        <v>403771</v>
      </c>
      <c r="AZ38" s="42">
        <f t="shared" ref="AZ38:AZ60" si="28">AY38/$AY$61</f>
        <v>1.1536565552112011E-3</v>
      </c>
      <c r="BA38" s="12"/>
      <c r="BB38" s="13" t="s">
        <v>176</v>
      </c>
      <c r="BC38" s="16">
        <v>146500</v>
      </c>
      <c r="BD38" s="42">
        <f t="shared" si="5"/>
        <v>5.9699566921411307E-4</v>
      </c>
      <c r="BE38" s="12"/>
      <c r="BF38" s="13" t="s">
        <v>13</v>
      </c>
      <c r="BG38" s="16">
        <v>1</v>
      </c>
      <c r="BH38" s="42">
        <f t="shared" si="21"/>
        <v>2.7745793044129683E-6</v>
      </c>
      <c r="BI38" s="12"/>
      <c r="BJ38" s="13" t="s">
        <v>45</v>
      </c>
      <c r="BK38" s="16">
        <v>57</v>
      </c>
      <c r="BL38" s="43">
        <f t="shared" si="20"/>
        <v>1.5561482872813542E-4</v>
      </c>
      <c r="BM38" s="12"/>
      <c r="BN38" s="13" t="s">
        <v>31</v>
      </c>
      <c r="BO38" s="16">
        <v>78</v>
      </c>
      <c r="BP38" s="42">
        <f t="shared" si="22"/>
        <v>2.0106875778174761E-4</v>
      </c>
      <c r="BQ38" s="12"/>
      <c r="BR38" s="13" t="s">
        <v>20</v>
      </c>
      <c r="BS38" s="16">
        <v>178</v>
      </c>
      <c r="BT38" s="42">
        <f t="shared" si="23"/>
        <v>4.6436034362665429E-4</v>
      </c>
      <c r="BU38" s="12"/>
      <c r="BV38" s="13" t="s">
        <v>29</v>
      </c>
      <c r="BW38" s="16">
        <v>105</v>
      </c>
      <c r="BX38" s="42">
        <f t="shared" si="24"/>
        <v>2.8997914911832532E-4</v>
      </c>
      <c r="BY38" s="12"/>
      <c r="BZ38" s="13" t="s">
        <v>20</v>
      </c>
      <c r="CA38" s="16">
        <v>93</v>
      </c>
      <c r="CB38" s="42">
        <f t="shared" si="25"/>
        <v>2.5636713979727702E-4</v>
      </c>
      <c r="CC38" s="12"/>
      <c r="CD38" s="13" t="s">
        <v>7</v>
      </c>
      <c r="CE38" s="16">
        <v>250</v>
      </c>
      <c r="CF38" s="42">
        <f t="shared" si="26"/>
        <v>7.3526167963178094E-4</v>
      </c>
    </row>
    <row r="39" spans="2:84" x14ac:dyDescent="0.2">
      <c r="B39" s="12"/>
      <c r="C39" s="12"/>
      <c r="D39" s="12"/>
      <c r="F39" s="12"/>
      <c r="G39" s="12"/>
      <c r="H39" s="12"/>
      <c r="J39" s="12"/>
      <c r="K39" s="12"/>
      <c r="L39" s="12"/>
      <c r="N39" s="19" t="s">
        <v>35</v>
      </c>
      <c r="O39" s="20">
        <f>SUM(O2:O38)</f>
        <v>332708120</v>
      </c>
      <c r="P39" s="29"/>
      <c r="R39" s="12"/>
      <c r="S39" s="12"/>
      <c r="T39" s="12"/>
      <c r="V39" s="13" t="s">
        <v>166</v>
      </c>
      <c r="W39" s="16">
        <v>1554</v>
      </c>
      <c r="X39" s="42">
        <f t="shared" si="15"/>
        <v>4.9374972423172372E-6</v>
      </c>
      <c r="Z39" s="13" t="s">
        <v>181</v>
      </c>
      <c r="AA39" s="16">
        <v>2408</v>
      </c>
      <c r="AB39" s="42">
        <f t="shared" si="16"/>
        <v>7.6139667266618572E-6</v>
      </c>
      <c r="AC39" s="12"/>
      <c r="AD39" s="13" t="s">
        <v>186</v>
      </c>
      <c r="AE39" s="16">
        <v>48953</v>
      </c>
      <c r="AF39" s="42">
        <f t="shared" si="17"/>
        <v>1.5503804132755572E-4</v>
      </c>
      <c r="AG39" s="12"/>
      <c r="AH39" s="13" t="s">
        <v>164</v>
      </c>
      <c r="AI39" s="16">
        <v>16910</v>
      </c>
      <c r="AJ39" s="42">
        <f t="shared" si="18"/>
        <v>5.352631201086158E-5</v>
      </c>
      <c r="AK39" s="12"/>
      <c r="AL39" s="13" t="s">
        <v>158</v>
      </c>
      <c r="AM39" s="16">
        <v>69775</v>
      </c>
      <c r="AN39" s="42">
        <f t="shared" si="2"/>
        <v>1.9872916211165567E-4</v>
      </c>
      <c r="AO39" s="12"/>
      <c r="AP39" s="13" t="s">
        <v>117</v>
      </c>
      <c r="AQ39" s="16">
        <v>139044</v>
      </c>
      <c r="AR39" s="42">
        <f t="shared" si="3"/>
        <v>4.2079024986344307E-4</v>
      </c>
      <c r="AS39" s="12"/>
      <c r="AT39" s="13" t="s">
        <v>155</v>
      </c>
      <c r="AU39" s="16">
        <v>432444</v>
      </c>
      <c r="AV39" s="42">
        <f t="shared" si="19"/>
        <v>1.2921202343269625E-3</v>
      </c>
      <c r="AW39" s="12"/>
      <c r="AX39" s="13" t="s">
        <v>106</v>
      </c>
      <c r="AY39" s="16">
        <v>368017</v>
      </c>
      <c r="AZ39" s="42">
        <f t="shared" si="28"/>
        <v>1.0515000445281127E-3</v>
      </c>
      <c r="BA39" s="12"/>
      <c r="BB39" s="13" t="s">
        <v>117</v>
      </c>
      <c r="BC39" s="16">
        <v>144906</v>
      </c>
      <c r="BD39" s="42">
        <f t="shared" si="5"/>
        <v>5.9050003032860246E-4</v>
      </c>
      <c r="BE39" s="12"/>
      <c r="BF39" s="19" t="s">
        <v>35</v>
      </c>
      <c r="BG39" s="20">
        <f>SUM(BG6:BG38)</f>
        <v>360415</v>
      </c>
      <c r="BH39" s="29"/>
      <c r="BI39" s="12"/>
      <c r="BJ39" s="13" t="s">
        <v>21</v>
      </c>
      <c r="BK39" s="16">
        <v>10</v>
      </c>
      <c r="BL39" s="43">
        <f t="shared" si="20"/>
        <v>2.730084714528692E-5</v>
      </c>
      <c r="BM39" s="12"/>
      <c r="BN39" s="13" t="s">
        <v>37</v>
      </c>
      <c r="BO39" s="16">
        <v>11</v>
      </c>
      <c r="BP39" s="42">
        <f t="shared" si="22"/>
        <v>2.8355850456400302E-5</v>
      </c>
      <c r="BQ39" s="12"/>
      <c r="BR39" s="13" t="s">
        <v>29</v>
      </c>
      <c r="BS39" s="16">
        <v>101</v>
      </c>
      <c r="BT39" s="42">
        <f t="shared" si="23"/>
        <v>2.6348536351849486E-4</v>
      </c>
      <c r="BU39" s="12"/>
      <c r="BV39" s="13" t="s">
        <v>20</v>
      </c>
      <c r="BW39" s="16">
        <v>103</v>
      </c>
      <c r="BX39" s="42">
        <f t="shared" si="24"/>
        <v>2.8445573675416671E-4</v>
      </c>
      <c r="BY39" s="12"/>
      <c r="BZ39" s="13" t="s">
        <v>37</v>
      </c>
      <c r="CA39" s="16">
        <v>27</v>
      </c>
      <c r="CB39" s="42">
        <f t="shared" si="25"/>
        <v>7.4429169618564286E-5</v>
      </c>
      <c r="CC39" s="12"/>
      <c r="CD39" s="13" t="s">
        <v>32</v>
      </c>
      <c r="CE39" s="16">
        <v>229</v>
      </c>
      <c r="CF39" s="42">
        <f t="shared" si="26"/>
        <v>6.7349969854271134E-4</v>
      </c>
    </row>
    <row r="40" spans="2:84" x14ac:dyDescent="0.2">
      <c r="B40" s="12"/>
      <c r="C40" s="12"/>
      <c r="D40" s="12"/>
      <c r="F40" s="12"/>
      <c r="G40" s="12"/>
      <c r="H40" s="12"/>
      <c r="J40" s="12"/>
      <c r="K40" s="12"/>
      <c r="L40" s="12"/>
      <c r="N40" s="12"/>
      <c r="O40" s="12"/>
      <c r="P40" s="12"/>
      <c r="R40" s="12"/>
      <c r="S40" s="12"/>
      <c r="T40" s="12"/>
      <c r="V40" s="19" t="s">
        <v>35</v>
      </c>
      <c r="W40" s="20">
        <f>SUM(W4:W39)</f>
        <v>314734353</v>
      </c>
      <c r="X40" s="29"/>
      <c r="Z40" s="19" t="s">
        <v>35</v>
      </c>
      <c r="AA40" s="20">
        <f>SUM(AA4:AA39)</f>
        <v>316260904</v>
      </c>
      <c r="AB40" s="29"/>
      <c r="AC40" s="12"/>
      <c r="AD40" s="13" t="s">
        <v>164</v>
      </c>
      <c r="AE40" s="16">
        <v>10056</v>
      </c>
      <c r="AF40" s="42">
        <f t="shared" si="17"/>
        <v>3.1848151157026136E-5</v>
      </c>
      <c r="AG40" s="12"/>
      <c r="AH40" s="13" t="s">
        <v>181</v>
      </c>
      <c r="AI40" s="16">
        <v>11594</v>
      </c>
      <c r="AJ40" s="42">
        <f t="shared" si="18"/>
        <v>3.6699234858304505E-5</v>
      </c>
      <c r="AK40" s="12"/>
      <c r="AL40" s="13" t="s">
        <v>186</v>
      </c>
      <c r="AM40" s="16">
        <v>50109</v>
      </c>
      <c r="AN40" s="42">
        <f t="shared" si="2"/>
        <v>1.427175863024429E-4</v>
      </c>
      <c r="AO40" s="12"/>
      <c r="AP40" s="13" t="s">
        <v>159</v>
      </c>
      <c r="AQ40" s="16">
        <v>116243</v>
      </c>
      <c r="AR40" s="42">
        <f t="shared" si="3"/>
        <v>3.5178735518883386E-4</v>
      </c>
      <c r="AS40" s="12"/>
      <c r="AT40" s="13" t="s">
        <v>156</v>
      </c>
      <c r="AU40" s="16">
        <v>432193</v>
      </c>
      <c r="AV40" s="42">
        <f t="shared" si="19"/>
        <v>1.2913702593502809E-3</v>
      </c>
      <c r="AW40" s="12"/>
      <c r="AX40" s="13" t="s">
        <v>115</v>
      </c>
      <c r="AY40" s="16">
        <v>354243</v>
      </c>
      <c r="AZ40" s="42">
        <f t="shared" si="28"/>
        <v>1.0121449016588153E-3</v>
      </c>
      <c r="BA40" s="12"/>
      <c r="BB40" s="13" t="s">
        <v>118</v>
      </c>
      <c r="BC40" s="16">
        <v>131965</v>
      </c>
      <c r="BD40" s="42">
        <f t="shared" si="5"/>
        <v>5.3776473370539541E-4</v>
      </c>
      <c r="BE40" s="12"/>
      <c r="BF40" s="12"/>
      <c r="BG40" s="12"/>
      <c r="BH40" s="12"/>
      <c r="BI40" s="12"/>
      <c r="BJ40" s="24" t="s">
        <v>13</v>
      </c>
      <c r="BK40" s="16">
        <v>1</v>
      </c>
      <c r="BL40" s="43">
        <f t="shared" si="20"/>
        <v>2.7300847145286919E-6</v>
      </c>
      <c r="BM40" s="12"/>
      <c r="BN40" s="24" t="s">
        <v>13</v>
      </c>
      <c r="BO40" s="16">
        <v>1</v>
      </c>
      <c r="BP40" s="42">
        <f t="shared" si="22"/>
        <v>2.5778045869454819E-6</v>
      </c>
      <c r="BQ40" s="12"/>
      <c r="BR40" s="13" t="s">
        <v>31</v>
      </c>
      <c r="BS40" s="16">
        <v>67</v>
      </c>
      <c r="BT40" s="42">
        <f t="shared" si="23"/>
        <v>1.7478732035385302E-4</v>
      </c>
      <c r="BU40" s="12"/>
      <c r="BV40" s="13" t="s">
        <v>31</v>
      </c>
      <c r="BW40" s="16">
        <v>50</v>
      </c>
      <c r="BX40" s="42">
        <f t="shared" si="24"/>
        <v>1.3808530910396443E-4</v>
      </c>
      <c r="BY40" s="12"/>
      <c r="BZ40" s="13" t="s">
        <v>31</v>
      </c>
      <c r="CA40" s="16">
        <v>26</v>
      </c>
      <c r="CB40" s="42">
        <f t="shared" si="25"/>
        <v>7.1672533706765618E-5</v>
      </c>
      <c r="CC40" s="12"/>
      <c r="CD40" s="13" t="s">
        <v>33</v>
      </c>
      <c r="CE40" s="16">
        <v>178</v>
      </c>
      <c r="CF40" s="42">
        <f t="shared" si="26"/>
        <v>5.2350631589782805E-4</v>
      </c>
    </row>
    <row r="41" spans="2:84" x14ac:dyDescent="0.2">
      <c r="B41" s="12"/>
      <c r="C41" s="12"/>
      <c r="D41" s="12"/>
      <c r="F41" s="12"/>
      <c r="G41" s="12"/>
      <c r="H41" s="12"/>
      <c r="J41" s="12"/>
      <c r="K41" s="12"/>
      <c r="L41" s="12"/>
      <c r="N41" s="12"/>
      <c r="O41" s="12"/>
      <c r="P41" s="12"/>
      <c r="R41" s="12"/>
      <c r="S41" s="12"/>
      <c r="T41" s="12"/>
      <c r="V41" s="12"/>
      <c r="W41" s="12"/>
      <c r="X41" s="12"/>
      <c r="Z41" s="12"/>
      <c r="AA41" s="12"/>
      <c r="AB41" s="12"/>
      <c r="AC41" s="12"/>
      <c r="AD41" s="13" t="s">
        <v>181</v>
      </c>
      <c r="AE41" s="16">
        <v>2586</v>
      </c>
      <c r="AF41" s="42">
        <f t="shared" si="17"/>
        <v>8.1900675111445489E-6</v>
      </c>
      <c r="AG41" s="12"/>
      <c r="AH41" s="13" t="s">
        <v>166</v>
      </c>
      <c r="AI41" s="16">
        <v>-347842</v>
      </c>
      <c r="AJ41" s="42">
        <f t="shared" si="18"/>
        <v>-1.1010466837659441E-3</v>
      </c>
      <c r="AK41" s="12"/>
      <c r="AL41" s="13" t="s">
        <v>125</v>
      </c>
      <c r="AM41" s="16">
        <v>47186</v>
      </c>
      <c r="AN41" s="42">
        <f t="shared" si="2"/>
        <v>1.3439246497170309E-4</v>
      </c>
      <c r="AO41" s="12"/>
      <c r="AP41" s="13" t="s">
        <v>158</v>
      </c>
      <c r="AQ41" s="16">
        <v>61422</v>
      </c>
      <c r="AR41" s="42">
        <f t="shared" si="3"/>
        <v>1.8588201380219499E-4</v>
      </c>
      <c r="AS41" s="12"/>
      <c r="AT41" s="13" t="s">
        <v>90</v>
      </c>
      <c r="AU41" s="16">
        <v>239011</v>
      </c>
      <c r="AV41" s="42">
        <f t="shared" si="19"/>
        <v>7.1415246673955848E-4</v>
      </c>
      <c r="AW41" s="12"/>
      <c r="AX41" s="13" t="s">
        <v>90</v>
      </c>
      <c r="AY41" s="16">
        <v>293088</v>
      </c>
      <c r="AZ41" s="42">
        <f t="shared" si="28"/>
        <v>8.374125245590706E-4</v>
      </c>
      <c r="BA41" s="12"/>
      <c r="BB41" s="13" t="s">
        <v>120</v>
      </c>
      <c r="BC41" s="16">
        <v>108900</v>
      </c>
      <c r="BD41" s="42">
        <f t="shared" si="5"/>
        <v>4.4377357254209496E-4</v>
      </c>
      <c r="BE41" s="12"/>
      <c r="BF41" s="12"/>
      <c r="BG41" s="12"/>
      <c r="BH41" s="12"/>
      <c r="BI41" s="12"/>
      <c r="BJ41" s="19" t="s">
        <v>35</v>
      </c>
      <c r="BK41" s="20">
        <f>SUM(BK6:BK40)</f>
        <v>366289</v>
      </c>
      <c r="BL41" s="29"/>
      <c r="BM41" s="12"/>
      <c r="BN41" s="19" t="s">
        <v>35</v>
      </c>
      <c r="BO41" s="20">
        <f>SUM(BO6:BO40)</f>
        <v>387927</v>
      </c>
      <c r="BP41" s="29"/>
      <c r="BQ41" s="12"/>
      <c r="BR41" s="13" t="s">
        <v>37</v>
      </c>
      <c r="BS41" s="16">
        <v>54</v>
      </c>
      <c r="BT41" s="42">
        <f t="shared" si="23"/>
        <v>1.4087336267325467E-4</v>
      </c>
      <c r="BU41" s="12"/>
      <c r="BV41" s="13" t="s">
        <v>37</v>
      </c>
      <c r="BW41" s="16">
        <v>35</v>
      </c>
      <c r="BX41" s="42">
        <f t="shared" si="24"/>
        <v>9.6659716372775103E-5</v>
      </c>
      <c r="BY41" s="12"/>
      <c r="BZ41" s="13" t="s">
        <v>9</v>
      </c>
      <c r="CA41" s="16">
        <v>7</v>
      </c>
      <c r="CB41" s="42">
        <f t="shared" si="25"/>
        <v>1.9296451382590742E-5</v>
      </c>
      <c r="CC41" s="12"/>
      <c r="CD41" s="13" t="s">
        <v>29</v>
      </c>
      <c r="CE41" s="16">
        <v>112</v>
      </c>
      <c r="CF41" s="42">
        <f t="shared" si="26"/>
        <v>3.2939723247503785E-4</v>
      </c>
    </row>
    <row r="42" spans="2:84" x14ac:dyDescent="0.2">
      <c r="B42" s="12"/>
      <c r="C42" s="12"/>
      <c r="D42" s="12"/>
      <c r="F42" s="12"/>
      <c r="G42" s="12"/>
      <c r="H42" s="12"/>
      <c r="J42" s="12"/>
      <c r="K42" s="12"/>
      <c r="L42" s="12"/>
      <c r="N42" s="12"/>
      <c r="O42" s="12"/>
      <c r="P42" s="12"/>
      <c r="R42" s="12"/>
      <c r="S42" s="12"/>
      <c r="T42" s="12"/>
      <c r="V42" s="12"/>
      <c r="W42" s="12"/>
      <c r="X42" s="12"/>
      <c r="Z42" s="12"/>
      <c r="AA42" s="12"/>
      <c r="AB42" s="12"/>
      <c r="AC42" s="12"/>
      <c r="AD42" s="19" t="s">
        <v>35</v>
      </c>
      <c r="AE42" s="20">
        <f>SUM(AE4:AE41)</f>
        <v>315748313</v>
      </c>
      <c r="AF42" s="29"/>
      <c r="AG42" s="12"/>
      <c r="AH42" s="19" t="s">
        <v>35</v>
      </c>
      <c r="AI42" s="20">
        <f>SUM(AI4:AI41)</f>
        <v>315919393</v>
      </c>
      <c r="AJ42" s="29"/>
      <c r="AK42" s="12"/>
      <c r="AL42" s="13" t="s">
        <v>163</v>
      </c>
      <c r="AM42" s="16">
        <v>46661</v>
      </c>
      <c r="AN42" s="42">
        <f>AM42/$AM$44</f>
        <v>1.3289719001493322E-4</v>
      </c>
      <c r="AO42" s="12"/>
      <c r="AP42" s="13" t="s">
        <v>186</v>
      </c>
      <c r="AQ42" s="16">
        <v>53339</v>
      </c>
      <c r="AR42" s="42">
        <f t="shared" si="3"/>
        <v>1.6142034994294028E-4</v>
      </c>
      <c r="AS42" s="12"/>
      <c r="AT42" s="13" t="s">
        <v>95</v>
      </c>
      <c r="AU42" s="16">
        <v>209549</v>
      </c>
      <c r="AV42" s="42">
        <f t="shared" si="19"/>
        <v>6.2612153939696393E-4</v>
      </c>
      <c r="AW42" s="12"/>
      <c r="AX42" s="13" t="s">
        <v>157</v>
      </c>
      <c r="AY42" s="16">
        <v>184157</v>
      </c>
      <c r="AZ42" s="42">
        <f t="shared" si="28"/>
        <v>5.2617431721948616E-4</v>
      </c>
      <c r="BA42" s="12"/>
      <c r="BB42" s="13" t="s">
        <v>122</v>
      </c>
      <c r="BC42" s="16">
        <v>83979</v>
      </c>
      <c r="BD42" s="42">
        <f t="shared" si="5"/>
        <v>3.4221910788349489E-4</v>
      </c>
      <c r="BE42" s="12"/>
      <c r="BF42" s="12"/>
      <c r="BG42" s="12"/>
      <c r="BH42" s="12"/>
      <c r="BI42" s="12"/>
      <c r="BJ42" s="12"/>
      <c r="BK42" s="12"/>
      <c r="BL42" s="12"/>
      <c r="BM42" s="12"/>
      <c r="BN42" s="12"/>
      <c r="BO42" s="12"/>
      <c r="BP42" s="12"/>
      <c r="BQ42" s="12"/>
      <c r="BR42" s="13" t="s">
        <v>13</v>
      </c>
      <c r="BS42" s="16">
        <v>1</v>
      </c>
      <c r="BT42" s="42">
        <f t="shared" si="23"/>
        <v>2.608765975430642E-6</v>
      </c>
      <c r="BU42" s="12"/>
      <c r="BV42" s="13" t="s">
        <v>26</v>
      </c>
      <c r="BW42" s="16">
        <v>10</v>
      </c>
      <c r="BX42" s="42">
        <f t="shared" si="24"/>
        <v>2.7617061820792887E-5</v>
      </c>
      <c r="BY42" s="12"/>
      <c r="BZ42" s="13" t="s">
        <v>13</v>
      </c>
      <c r="CA42" s="16">
        <v>1</v>
      </c>
      <c r="CB42" s="42">
        <f t="shared" si="25"/>
        <v>2.7566359117986775E-6</v>
      </c>
      <c r="CC42" s="12"/>
      <c r="CD42" s="13" t="s">
        <v>20</v>
      </c>
      <c r="CE42" s="16">
        <v>80</v>
      </c>
      <c r="CF42" s="42">
        <f t="shared" si="26"/>
        <v>2.352837374821699E-4</v>
      </c>
    </row>
    <row r="43" spans="2:84" x14ac:dyDescent="0.2">
      <c r="B43" s="12"/>
      <c r="C43" s="12"/>
      <c r="D43" s="12"/>
      <c r="F43" s="12"/>
      <c r="G43" s="12"/>
      <c r="H43" s="12"/>
      <c r="J43" s="12"/>
      <c r="K43" s="12"/>
      <c r="L43" s="12"/>
      <c r="N43" s="12"/>
      <c r="O43" s="12"/>
      <c r="P43" s="12"/>
      <c r="R43" s="12"/>
      <c r="S43" s="12"/>
      <c r="T43" s="12"/>
      <c r="V43" s="12"/>
      <c r="W43" s="12"/>
      <c r="X43" s="12"/>
      <c r="Z43" s="12"/>
      <c r="AA43" s="12"/>
      <c r="AB43" s="12"/>
      <c r="AC43" s="12"/>
      <c r="AD43" s="12"/>
      <c r="AE43" s="12"/>
      <c r="AF43" s="12"/>
      <c r="AG43" s="12"/>
      <c r="AH43" s="12"/>
      <c r="AI43" s="12"/>
      <c r="AJ43" s="12"/>
      <c r="AK43" s="12"/>
      <c r="AL43" s="13" t="s">
        <v>164</v>
      </c>
      <c r="AM43" s="16">
        <v>7618</v>
      </c>
      <c r="AN43" s="42">
        <f>AM43/$AM$44</f>
        <v>2.1697151658424835E-5</v>
      </c>
      <c r="AO43" s="12"/>
      <c r="AP43" s="13" t="s">
        <v>125</v>
      </c>
      <c r="AQ43" s="16">
        <v>50119</v>
      </c>
      <c r="AR43" s="42">
        <f t="shared" si="3"/>
        <v>1.5167563169144949E-4</v>
      </c>
      <c r="AS43" s="12"/>
      <c r="AT43" s="13" t="s">
        <v>157</v>
      </c>
      <c r="AU43" s="16">
        <v>205449</v>
      </c>
      <c r="AV43" s="42">
        <f t="shared" si="19"/>
        <v>6.1387095212846079E-4</v>
      </c>
      <c r="AW43" s="12"/>
      <c r="AX43" s="13" t="s">
        <v>117</v>
      </c>
      <c r="AY43" s="16">
        <v>146259</v>
      </c>
      <c r="AZ43" s="42">
        <f t="shared" si="28"/>
        <v>4.1789195882972047E-4</v>
      </c>
      <c r="BA43" s="12"/>
      <c r="BB43" s="13" t="s">
        <v>123</v>
      </c>
      <c r="BC43" s="16">
        <v>78985</v>
      </c>
      <c r="BD43" s="42">
        <f t="shared" si="5"/>
        <v>3.2186827940530185E-4</v>
      </c>
      <c r="BE43" s="12"/>
      <c r="BF43" s="12"/>
      <c r="BG43" s="12"/>
      <c r="BH43" s="12"/>
      <c r="BI43" s="12"/>
      <c r="BJ43" s="12"/>
      <c r="BK43" s="27"/>
      <c r="BL43" s="12"/>
      <c r="BM43" s="12"/>
      <c r="BN43" s="12"/>
      <c r="BO43" s="12"/>
      <c r="BP43" s="12"/>
      <c r="BQ43" s="12"/>
      <c r="BR43" s="19" t="s">
        <v>35</v>
      </c>
      <c r="BS43" s="20">
        <f>SUM(BS6:BS42)</f>
        <v>383323</v>
      </c>
      <c r="BT43" s="29"/>
      <c r="BU43" s="12"/>
      <c r="BV43" s="13" t="s">
        <v>9</v>
      </c>
      <c r="BW43" s="16">
        <v>2</v>
      </c>
      <c r="BX43" s="42">
        <f t="shared" si="24"/>
        <v>5.5234123641585772E-6</v>
      </c>
      <c r="BY43" s="12"/>
      <c r="BZ43" s="19" t="s">
        <v>35</v>
      </c>
      <c r="CA43" s="20">
        <f>SUM(CA6:CA42)</f>
        <v>362761</v>
      </c>
      <c r="CB43" s="29"/>
      <c r="CC43" s="12"/>
      <c r="CD43" s="13" t="s">
        <v>37</v>
      </c>
      <c r="CE43" s="16">
        <v>25</v>
      </c>
      <c r="CF43" s="42">
        <f t="shared" si="26"/>
        <v>7.3526167963178089E-5</v>
      </c>
    </row>
    <row r="44" spans="2:84" x14ac:dyDescent="0.2">
      <c r="B44" s="12"/>
      <c r="C44" s="12"/>
      <c r="D44" s="12"/>
      <c r="F44" s="12"/>
      <c r="G44" s="12"/>
      <c r="H44" s="12"/>
      <c r="J44" s="12"/>
      <c r="K44" s="12"/>
      <c r="L44" s="12"/>
      <c r="N44" s="12"/>
      <c r="O44" s="12"/>
      <c r="P44" s="12"/>
      <c r="R44" s="12"/>
      <c r="S44" s="12"/>
      <c r="T44" s="12"/>
      <c r="V44" s="12"/>
      <c r="W44" s="12"/>
      <c r="X44" s="12"/>
      <c r="Z44" s="12"/>
      <c r="AA44" s="12"/>
      <c r="AB44" s="12"/>
      <c r="AC44" s="12"/>
      <c r="AD44" s="12"/>
      <c r="AE44" s="12"/>
      <c r="AF44" s="12"/>
      <c r="AG44" s="12"/>
      <c r="AH44" s="12"/>
      <c r="AI44" s="12"/>
      <c r="AJ44" s="12"/>
      <c r="AK44" s="12"/>
      <c r="AL44" s="19" t="s">
        <v>35</v>
      </c>
      <c r="AM44" s="20">
        <f>SUM(AM6:AM43)</f>
        <v>351105994</v>
      </c>
      <c r="AN44" s="29"/>
      <c r="AO44" s="12"/>
      <c r="AP44" s="13" t="s">
        <v>163</v>
      </c>
      <c r="AQ44" s="16">
        <v>44171</v>
      </c>
      <c r="AR44" s="42">
        <f t="shared" si="3"/>
        <v>1.3367513971633544E-4</v>
      </c>
      <c r="AS44" s="12"/>
      <c r="AT44" s="13" t="s">
        <v>116</v>
      </c>
      <c r="AU44" s="16">
        <v>160523</v>
      </c>
      <c r="AV44" s="42">
        <f t="shared" si="19"/>
        <v>4.7963439514680975E-4</v>
      </c>
      <c r="AW44" s="12"/>
      <c r="AX44" s="13" t="s">
        <v>116</v>
      </c>
      <c r="AY44" s="16">
        <v>145537</v>
      </c>
      <c r="AZ44" s="42">
        <f t="shared" si="28"/>
        <v>4.1582905675685615E-4</v>
      </c>
      <c r="BA44" s="12"/>
      <c r="BB44" s="13" t="s">
        <v>124</v>
      </c>
      <c r="BC44" s="16">
        <v>74229</v>
      </c>
      <c r="BD44" s="42">
        <f t="shared" si="5"/>
        <v>3.024873141985966E-4</v>
      </c>
      <c r="BE44" s="12"/>
      <c r="BF44" s="12"/>
      <c r="BG44" s="12"/>
      <c r="BH44" s="12"/>
      <c r="BI44" s="12"/>
      <c r="BJ44" s="12"/>
      <c r="BK44" s="12"/>
      <c r="BL44" s="12"/>
      <c r="BM44" s="12"/>
      <c r="BN44" s="12"/>
      <c r="BO44" s="12"/>
      <c r="BP44" s="12"/>
      <c r="BQ44" s="12"/>
      <c r="BR44" s="12"/>
      <c r="BS44" s="12"/>
      <c r="BT44" s="12"/>
      <c r="BU44" s="12"/>
      <c r="BV44" s="13" t="s">
        <v>38</v>
      </c>
      <c r="BW44" s="16">
        <v>1</v>
      </c>
      <c r="BX44" s="42">
        <f t="shared" si="24"/>
        <v>2.7617061820792886E-6</v>
      </c>
      <c r="BY44" s="12"/>
      <c r="BZ44" s="12"/>
      <c r="CA44" s="12"/>
      <c r="CB44" s="12"/>
      <c r="CC44" s="12"/>
      <c r="CD44" s="13" t="s">
        <v>31</v>
      </c>
      <c r="CE44" s="16">
        <v>13</v>
      </c>
      <c r="CF44" s="42">
        <f t="shared" si="26"/>
        <v>3.8233607340852609E-5</v>
      </c>
    </row>
    <row r="45" spans="2:84" x14ac:dyDescent="0.2">
      <c r="B45" s="12"/>
      <c r="C45" s="12"/>
      <c r="D45" s="12"/>
      <c r="F45" s="12"/>
      <c r="G45" s="12"/>
      <c r="H45" s="12"/>
      <c r="J45" s="12"/>
      <c r="K45" s="12"/>
      <c r="L45" s="12"/>
      <c r="N45" s="12"/>
      <c r="O45" s="12"/>
      <c r="P45" s="12"/>
      <c r="R45" s="12"/>
      <c r="S45" s="12"/>
      <c r="T45" s="12"/>
      <c r="V45" s="12"/>
      <c r="W45" s="12"/>
      <c r="X45" s="12"/>
      <c r="Z45" s="12"/>
      <c r="AA45" s="12"/>
      <c r="AB45" s="12"/>
      <c r="AC45" s="12"/>
      <c r="AD45" s="12"/>
      <c r="AE45" s="12"/>
      <c r="AF45" s="12"/>
      <c r="AG45" s="12"/>
      <c r="AH45" s="12"/>
      <c r="AI45" s="12"/>
      <c r="AJ45" s="12"/>
      <c r="AK45" s="12"/>
      <c r="AL45" s="26"/>
      <c r="AM45" s="26"/>
      <c r="AN45" s="26"/>
      <c r="AO45" s="12"/>
      <c r="AP45" s="13" t="s">
        <v>164</v>
      </c>
      <c r="AQ45" s="16">
        <v>7668</v>
      </c>
      <c r="AR45" s="42">
        <f t="shared" si="3"/>
        <v>2.320574520261846E-5</v>
      </c>
      <c r="AS45" s="12"/>
      <c r="AT45" s="13" t="s">
        <v>117</v>
      </c>
      <c r="AU45" s="16">
        <v>146215</v>
      </c>
      <c r="AV45" s="42">
        <f t="shared" si="19"/>
        <v>4.3688283352784823E-4</v>
      </c>
      <c r="AW45" s="12"/>
      <c r="AX45" s="13" t="s">
        <v>95</v>
      </c>
      <c r="AY45" s="16">
        <v>128852</v>
      </c>
      <c r="AZ45" s="42">
        <f t="shared" si="28"/>
        <v>3.6815658987909898E-4</v>
      </c>
      <c r="BA45" s="12"/>
      <c r="BB45" s="13" t="s">
        <v>125</v>
      </c>
      <c r="BC45" s="16">
        <v>58494</v>
      </c>
      <c r="BD45" s="42">
        <f t="shared" si="5"/>
        <v>2.3836631177481454E-4</v>
      </c>
      <c r="BE45" s="12"/>
      <c r="BF45" s="12"/>
      <c r="BG45" s="12"/>
      <c r="BH45" s="12"/>
      <c r="BI45" s="12"/>
      <c r="BJ45" s="12"/>
      <c r="BK45" s="12"/>
      <c r="BL45" s="12"/>
      <c r="BM45" s="12"/>
      <c r="BN45" s="12"/>
      <c r="BO45" s="12"/>
      <c r="BP45" s="12"/>
      <c r="BQ45" s="12"/>
      <c r="BR45" s="12"/>
      <c r="BS45" s="12"/>
      <c r="BT45" s="12"/>
      <c r="BU45" s="12"/>
      <c r="BV45" s="19" t="s">
        <v>35</v>
      </c>
      <c r="BW45" s="20">
        <f>SUM(BW6:BW44)</f>
        <v>362095</v>
      </c>
      <c r="BX45" s="29"/>
      <c r="BY45" s="30"/>
      <c r="BZ45" s="12"/>
      <c r="CA45" s="12"/>
      <c r="CB45" s="12"/>
      <c r="CC45" s="12"/>
      <c r="CD45" s="13" t="s">
        <v>57</v>
      </c>
      <c r="CE45" s="16">
        <v>6</v>
      </c>
      <c r="CF45" s="42">
        <f t="shared" si="26"/>
        <v>1.7646280311162743E-5</v>
      </c>
    </row>
    <row r="46" spans="2:84" x14ac:dyDescent="0.2">
      <c r="B46" s="12"/>
      <c r="C46" s="12"/>
      <c r="D46" s="12"/>
      <c r="F46" s="12"/>
      <c r="G46" s="12"/>
      <c r="H46" s="12"/>
      <c r="J46" s="12"/>
      <c r="K46" s="12"/>
      <c r="L46" s="12"/>
      <c r="N46" s="12"/>
      <c r="O46" s="12"/>
      <c r="P46" s="12"/>
      <c r="R46" s="12"/>
      <c r="S46" s="12"/>
      <c r="T46" s="12"/>
      <c r="V46" s="12"/>
      <c r="W46" s="12"/>
      <c r="X46" s="12"/>
      <c r="Z46" s="12"/>
      <c r="AA46" s="12"/>
      <c r="AB46" s="12"/>
      <c r="AC46" s="12"/>
      <c r="AD46" s="12"/>
      <c r="AE46" s="12"/>
      <c r="AF46" s="12"/>
      <c r="AG46" s="12"/>
      <c r="AH46" s="12"/>
      <c r="AI46" s="12"/>
      <c r="AJ46" s="12"/>
      <c r="AK46" s="12"/>
      <c r="AL46" s="26"/>
      <c r="AM46" s="26"/>
      <c r="AN46" s="26"/>
      <c r="AO46" s="12"/>
      <c r="AP46" s="13" t="s">
        <v>165</v>
      </c>
      <c r="AQ46" s="16">
        <v>128</v>
      </c>
      <c r="AR46" s="42">
        <f t="shared" si="3"/>
        <v>3.8736768204683919E-7</v>
      </c>
      <c r="AS46" s="12"/>
      <c r="AT46" s="13" t="s">
        <v>159</v>
      </c>
      <c r="AU46" s="16">
        <v>111922</v>
      </c>
      <c r="AV46" s="42">
        <f t="shared" si="19"/>
        <v>3.3441712884521991E-4</v>
      </c>
      <c r="AW46" s="12"/>
      <c r="AX46" s="13" t="s">
        <v>158</v>
      </c>
      <c r="AY46" s="16">
        <v>117880</v>
      </c>
      <c r="AZ46" s="42">
        <f t="shared" si="28"/>
        <v>3.3680733566377076E-4</v>
      </c>
      <c r="BA46" s="12"/>
      <c r="BB46" s="13" t="s">
        <v>127</v>
      </c>
      <c r="BC46" s="16">
        <v>51530</v>
      </c>
      <c r="BD46" s="42">
        <f t="shared" ref="BD46:BD53" si="29">BC46/$BC$57</f>
        <v>2.0998762344439075E-4</v>
      </c>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3" t="s">
        <v>38</v>
      </c>
      <c r="CE46" s="16">
        <v>2</v>
      </c>
      <c r="CF46" s="42">
        <f t="shared" si="26"/>
        <v>5.882093437054248E-6</v>
      </c>
    </row>
    <row r="47" spans="2:84" x14ac:dyDescent="0.2">
      <c r="B47" s="12"/>
      <c r="C47" s="12"/>
      <c r="D47" s="12"/>
      <c r="F47" s="12"/>
      <c r="G47" s="12"/>
      <c r="H47" s="12"/>
      <c r="J47" s="12"/>
      <c r="K47" s="12"/>
      <c r="L47" s="12"/>
      <c r="N47" s="12"/>
      <c r="O47" s="12"/>
      <c r="P47" s="12"/>
      <c r="R47" s="12"/>
      <c r="S47" s="12"/>
      <c r="T47" s="12"/>
      <c r="V47" s="12"/>
      <c r="W47" s="12"/>
      <c r="X47" s="12"/>
      <c r="Z47" s="12"/>
      <c r="AA47" s="12"/>
      <c r="AB47" s="12"/>
      <c r="AC47" s="12"/>
      <c r="AD47" s="12"/>
      <c r="AE47" s="12"/>
      <c r="AF47" s="12"/>
      <c r="AG47" s="12"/>
      <c r="AH47" s="12"/>
      <c r="AI47" s="12"/>
      <c r="AJ47" s="12"/>
      <c r="AK47" s="12"/>
      <c r="AL47" s="26"/>
      <c r="AM47" s="26"/>
      <c r="AN47" s="26"/>
      <c r="AO47" s="12"/>
      <c r="AP47" s="13" t="s">
        <v>175</v>
      </c>
      <c r="AQ47" s="16">
        <v>-9891</v>
      </c>
      <c r="AR47" s="42">
        <f t="shared" si="3"/>
        <v>-2.99332323681663E-5</v>
      </c>
      <c r="AS47" s="12"/>
      <c r="AT47" s="13" t="s">
        <v>161</v>
      </c>
      <c r="AU47" s="16">
        <v>74526</v>
      </c>
      <c r="AV47" s="42">
        <f t="shared" si="19"/>
        <v>2.2267982116401476E-4</v>
      </c>
      <c r="AW47" s="12"/>
      <c r="AX47" s="13" t="s">
        <v>159</v>
      </c>
      <c r="AY47" s="16">
        <v>108574</v>
      </c>
      <c r="AZ47" s="42">
        <f t="shared" si="28"/>
        <v>3.1021818512350058E-4</v>
      </c>
      <c r="BA47" s="12"/>
      <c r="BB47" s="13" t="s">
        <v>128</v>
      </c>
      <c r="BC47" s="16">
        <v>39324</v>
      </c>
      <c r="BD47" s="42">
        <f t="shared" si="29"/>
        <v>1.6024749280666063E-4</v>
      </c>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3" t="s">
        <v>13</v>
      </c>
      <c r="CE47" s="16">
        <v>1</v>
      </c>
      <c r="CF47" s="42">
        <f t="shared" si="26"/>
        <v>2.941046718527124E-6</v>
      </c>
    </row>
    <row r="48" spans="2:84" x14ac:dyDescent="0.2">
      <c r="B48" s="12"/>
      <c r="C48" s="12"/>
      <c r="D48" s="12"/>
      <c r="F48" s="12"/>
      <c r="G48" s="12"/>
      <c r="H48" s="12"/>
      <c r="J48" s="12"/>
      <c r="K48" s="12"/>
      <c r="L48" s="12"/>
      <c r="N48" s="12"/>
      <c r="O48" s="12"/>
      <c r="P48" s="12"/>
      <c r="R48" s="12"/>
      <c r="S48" s="12"/>
      <c r="T48" s="12"/>
      <c r="V48" s="12"/>
      <c r="W48" s="12"/>
      <c r="X48" s="12"/>
      <c r="Z48" s="12"/>
      <c r="AA48" s="12"/>
      <c r="AB48" s="12"/>
      <c r="AC48" s="12"/>
      <c r="AD48" s="12"/>
      <c r="AE48" s="12"/>
      <c r="AF48" s="12"/>
      <c r="AG48" s="12"/>
      <c r="AH48" s="12"/>
      <c r="AI48" s="12"/>
      <c r="AJ48" s="12"/>
      <c r="AK48" s="12"/>
      <c r="AL48" s="26"/>
      <c r="AM48" s="26"/>
      <c r="AN48" s="26"/>
      <c r="AO48" s="12"/>
      <c r="AP48" s="19" t="s">
        <v>35</v>
      </c>
      <c r="AQ48" s="20">
        <f>SUM(AQ6:AQ47)</f>
        <v>330435413</v>
      </c>
      <c r="AR48" s="29"/>
      <c r="AS48" s="12"/>
      <c r="AT48" s="13" t="s">
        <v>160</v>
      </c>
      <c r="AU48" s="16">
        <v>67262</v>
      </c>
      <c r="AV48" s="42">
        <f t="shared" si="19"/>
        <v>2.0097536606196442E-4</v>
      </c>
      <c r="AW48" s="12"/>
      <c r="AX48" s="13" t="s">
        <v>160</v>
      </c>
      <c r="AY48" s="16">
        <v>76133</v>
      </c>
      <c r="AZ48" s="42">
        <f t="shared" si="28"/>
        <v>2.1752759489387393E-4</v>
      </c>
      <c r="BA48" s="12"/>
      <c r="BB48" s="13" t="s">
        <v>152</v>
      </c>
      <c r="BC48" s="16">
        <v>35994</v>
      </c>
      <c r="BD48" s="42">
        <f t="shared" si="29"/>
        <v>1.4667755711735689E-4</v>
      </c>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9" t="s">
        <v>35</v>
      </c>
      <c r="CE48" s="20">
        <f>SUM(CE6:CE47)</f>
        <v>340015</v>
      </c>
      <c r="CF48" s="29"/>
    </row>
    <row r="49" spans="2:84" x14ac:dyDescent="0.2">
      <c r="B49" s="12"/>
      <c r="C49" s="12"/>
      <c r="D49" s="12"/>
      <c r="F49" s="12"/>
      <c r="G49" s="12"/>
      <c r="H49" s="12"/>
      <c r="J49" s="12"/>
      <c r="K49" s="12"/>
      <c r="L49" s="12"/>
      <c r="N49" s="12"/>
      <c r="O49" s="12"/>
      <c r="P49" s="12"/>
      <c r="R49" s="12"/>
      <c r="S49" s="12"/>
      <c r="T49" s="12"/>
      <c r="V49" s="12"/>
      <c r="W49" s="12"/>
      <c r="X49" s="12"/>
      <c r="Z49" s="12"/>
      <c r="AA49" s="12"/>
      <c r="AB49" s="12"/>
      <c r="AC49" s="12"/>
      <c r="AD49" s="12"/>
      <c r="AE49" s="12"/>
      <c r="AF49" s="12"/>
      <c r="AG49" s="12"/>
      <c r="AH49" s="12"/>
      <c r="AI49" s="12"/>
      <c r="AJ49" s="12"/>
      <c r="AK49" s="12"/>
      <c r="AL49" s="26"/>
      <c r="AM49" s="26"/>
      <c r="AN49" s="26"/>
      <c r="AO49" s="12"/>
      <c r="AP49" s="26"/>
      <c r="AQ49" s="26"/>
      <c r="AR49" s="26"/>
      <c r="AS49" s="12"/>
      <c r="AT49" s="13" t="s">
        <v>162</v>
      </c>
      <c r="AU49" s="16">
        <v>49875</v>
      </c>
      <c r="AV49" s="42">
        <f t="shared" si="19"/>
        <v>1.4902391219916858E-4</v>
      </c>
      <c r="AW49" s="12"/>
      <c r="AX49" s="13" t="s">
        <v>161</v>
      </c>
      <c r="AY49" s="16">
        <v>74989</v>
      </c>
      <c r="AZ49" s="42">
        <f t="shared" si="28"/>
        <v>2.1425895227426624E-4</v>
      </c>
      <c r="BA49" s="12"/>
      <c r="BB49" s="13" t="s">
        <v>129</v>
      </c>
      <c r="BC49" s="16">
        <v>35596</v>
      </c>
      <c r="BD49" s="42">
        <f t="shared" si="29"/>
        <v>1.4505568492386055E-4</v>
      </c>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row>
    <row r="50" spans="2:84" x14ac:dyDescent="0.2">
      <c r="B50" s="12"/>
      <c r="C50" s="12"/>
      <c r="D50" s="12"/>
      <c r="F50" s="12"/>
      <c r="G50" s="12"/>
      <c r="H50" s="12"/>
      <c r="J50" s="12"/>
      <c r="K50" s="12"/>
      <c r="L50" s="12"/>
      <c r="N50" s="12"/>
      <c r="O50" s="12"/>
      <c r="P50" s="12"/>
      <c r="R50" s="12"/>
      <c r="S50" s="12"/>
      <c r="T50" s="12"/>
      <c r="V50" s="12"/>
      <c r="W50" s="12"/>
      <c r="X50" s="12"/>
      <c r="Z50" s="12"/>
      <c r="AA50" s="12"/>
      <c r="AB50" s="12"/>
      <c r="AC50" s="12"/>
      <c r="AD50" s="12"/>
      <c r="AE50" s="12"/>
      <c r="AF50" s="12"/>
      <c r="AG50" s="12"/>
      <c r="AH50" s="12"/>
      <c r="AI50" s="12"/>
      <c r="AJ50" s="12"/>
      <c r="AK50" s="12"/>
      <c r="AL50" s="26"/>
      <c r="AM50" s="26"/>
      <c r="AN50" s="26"/>
      <c r="AO50" s="12"/>
      <c r="AP50" s="26"/>
      <c r="AQ50" s="26"/>
      <c r="AR50" s="26"/>
      <c r="AS50" s="12"/>
      <c r="AT50" s="13" t="s">
        <v>127</v>
      </c>
      <c r="AU50" s="16">
        <v>48391</v>
      </c>
      <c r="AV50" s="42">
        <f t="shared" si="19"/>
        <v>1.4458979719759329E-4</v>
      </c>
      <c r="AW50" s="12"/>
      <c r="AX50" s="13" t="s">
        <v>162</v>
      </c>
      <c r="AY50" s="16">
        <v>59845</v>
      </c>
      <c r="AZ50" s="42">
        <f t="shared" si="28"/>
        <v>1.7098943843568343E-4</v>
      </c>
      <c r="BA50" s="12"/>
      <c r="BB50" s="13" t="s">
        <v>88</v>
      </c>
      <c r="BC50" s="16">
        <v>32782</v>
      </c>
      <c r="BD50" s="42">
        <f t="shared" si="29"/>
        <v>1.3358847800803449E-4</v>
      </c>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row>
    <row r="51" spans="2:84" x14ac:dyDescent="0.2">
      <c r="B51" s="12"/>
      <c r="C51" s="12"/>
      <c r="D51" s="12"/>
      <c r="F51" s="12"/>
      <c r="G51" s="12"/>
      <c r="H51" s="12"/>
      <c r="J51" s="12"/>
      <c r="K51" s="12"/>
      <c r="L51" s="12"/>
      <c r="N51" s="12"/>
      <c r="O51" s="12"/>
      <c r="P51" s="12"/>
      <c r="R51" s="12"/>
      <c r="S51" s="12"/>
      <c r="T51" s="12"/>
      <c r="V51" s="12"/>
      <c r="W51" s="12"/>
      <c r="X51" s="12"/>
      <c r="Z51" s="12"/>
      <c r="AA51" s="12"/>
      <c r="AB51" s="12"/>
      <c r="AC51" s="12"/>
      <c r="AD51" s="12"/>
      <c r="AE51" s="12"/>
      <c r="AF51" s="12"/>
      <c r="AG51" s="12"/>
      <c r="AH51" s="12"/>
      <c r="AI51" s="12"/>
      <c r="AJ51" s="12"/>
      <c r="AK51" s="12"/>
      <c r="AL51" s="26"/>
      <c r="AM51" s="26"/>
      <c r="AN51" s="26"/>
      <c r="AO51" s="12"/>
      <c r="AP51" s="26"/>
      <c r="AQ51" s="26"/>
      <c r="AR51" s="26"/>
      <c r="AS51" s="12"/>
      <c r="AT51" s="13" t="s">
        <v>158</v>
      </c>
      <c r="AU51" s="16">
        <v>44387</v>
      </c>
      <c r="AV51" s="42">
        <f t="shared" si="19"/>
        <v>1.3262605294806005E-4</v>
      </c>
      <c r="AW51" s="12"/>
      <c r="AX51" s="13" t="s">
        <v>127</v>
      </c>
      <c r="AY51" s="16">
        <v>50478</v>
      </c>
      <c r="AZ51" s="42">
        <f t="shared" si="28"/>
        <v>1.4422599838510196E-4</v>
      </c>
      <c r="BA51" s="12"/>
      <c r="BB51" s="13" t="s">
        <v>131</v>
      </c>
      <c r="BC51" s="16">
        <v>19685</v>
      </c>
      <c r="BD51" s="42">
        <f t="shared" si="29"/>
        <v>8.0217472685869051E-5</v>
      </c>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row>
    <row r="52" spans="2:84" x14ac:dyDescent="0.2">
      <c r="B52" s="12"/>
      <c r="C52" s="12"/>
      <c r="D52" s="12"/>
      <c r="F52" s="12"/>
      <c r="G52" s="12"/>
      <c r="H52" s="12"/>
      <c r="J52" s="12"/>
      <c r="K52" s="12"/>
      <c r="L52" s="12"/>
      <c r="N52" s="12"/>
      <c r="O52" s="12"/>
      <c r="P52" s="12"/>
      <c r="R52" s="12"/>
      <c r="S52" s="12"/>
      <c r="T52" s="12"/>
      <c r="V52" s="12"/>
      <c r="W52" s="12"/>
      <c r="X52" s="12"/>
      <c r="Z52" s="12"/>
      <c r="AA52" s="12"/>
      <c r="AB52" s="12"/>
      <c r="AC52" s="12"/>
      <c r="AD52" s="12"/>
      <c r="AE52" s="12"/>
      <c r="AF52" s="12"/>
      <c r="AG52" s="12"/>
      <c r="AH52" s="12"/>
      <c r="AI52" s="12"/>
      <c r="AJ52" s="12"/>
      <c r="AK52" s="12"/>
      <c r="AL52" s="26"/>
      <c r="AM52" s="26"/>
      <c r="AN52" s="26"/>
      <c r="AO52" s="12"/>
      <c r="AP52" s="26"/>
      <c r="AQ52" s="26"/>
      <c r="AR52" s="26"/>
      <c r="AS52" s="12"/>
      <c r="AT52" s="13" t="s">
        <v>163</v>
      </c>
      <c r="AU52" s="16">
        <v>42070</v>
      </c>
      <c r="AV52" s="42">
        <f t="shared" si="19"/>
        <v>1.2570297716729868E-4</v>
      </c>
      <c r="AW52" s="12"/>
      <c r="AX52" s="13" t="s">
        <v>128</v>
      </c>
      <c r="AY52" s="16">
        <v>37881</v>
      </c>
      <c r="AZ52" s="42">
        <f t="shared" si="28"/>
        <v>1.0823378590328554E-4</v>
      </c>
      <c r="BA52" s="12"/>
      <c r="BB52" s="13" t="s">
        <v>132</v>
      </c>
      <c r="BC52" s="16">
        <v>16269</v>
      </c>
      <c r="BD52" s="42">
        <f t="shared" si="29"/>
        <v>6.6297082200985702E-5</v>
      </c>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row>
    <row r="53" spans="2:84" x14ac:dyDescent="0.2">
      <c r="B53" s="12"/>
      <c r="C53" s="12"/>
      <c r="D53" s="12"/>
      <c r="F53" s="12"/>
      <c r="G53" s="12"/>
      <c r="H53" s="12"/>
      <c r="J53" s="12"/>
      <c r="K53" s="12"/>
      <c r="L53" s="12"/>
      <c r="N53" s="12"/>
      <c r="O53" s="12"/>
      <c r="P53" s="12"/>
      <c r="R53" s="12"/>
      <c r="S53" s="12"/>
      <c r="T53" s="12"/>
      <c r="V53" s="12"/>
      <c r="W53" s="12"/>
      <c r="X53" s="12"/>
      <c r="Z53" s="12"/>
      <c r="AA53" s="12"/>
      <c r="AB53" s="12"/>
      <c r="AC53" s="12"/>
      <c r="AD53" s="12"/>
      <c r="AE53" s="12"/>
      <c r="AF53" s="12"/>
      <c r="AG53" s="12"/>
      <c r="AH53" s="12"/>
      <c r="AI53" s="12"/>
      <c r="AJ53" s="12"/>
      <c r="AK53" s="12"/>
      <c r="AL53" s="26"/>
      <c r="AM53" s="26"/>
      <c r="AN53" s="26"/>
      <c r="AO53" s="12"/>
      <c r="AP53" s="26"/>
      <c r="AQ53" s="26"/>
      <c r="AR53" s="26"/>
      <c r="AS53" s="12"/>
      <c r="AT53" s="13" t="s">
        <v>128</v>
      </c>
      <c r="AU53" s="16">
        <v>39311</v>
      </c>
      <c r="AV53" s="42">
        <f t="shared" si="19"/>
        <v>1.1745922832003039E-4</v>
      </c>
      <c r="AW53" s="12"/>
      <c r="AX53" s="13" t="s">
        <v>163</v>
      </c>
      <c r="AY53" s="16">
        <v>36603</v>
      </c>
      <c r="AZ53" s="42">
        <f t="shared" si="28"/>
        <v>1.0458227780201053E-4</v>
      </c>
      <c r="BA53" s="12"/>
      <c r="BB53" s="13" t="s">
        <v>133</v>
      </c>
      <c r="BC53" s="16">
        <v>11102</v>
      </c>
      <c r="BD53" s="42">
        <f t="shared" si="29"/>
        <v>4.5241269075870874E-5</v>
      </c>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row>
    <row r="54" spans="2:84" x14ac:dyDescent="0.2">
      <c r="B54" s="12"/>
      <c r="C54" s="12"/>
      <c r="D54" s="12"/>
      <c r="F54" s="12"/>
      <c r="G54" s="12"/>
      <c r="H54" s="12"/>
      <c r="J54" s="12"/>
      <c r="K54" s="12"/>
      <c r="L54" s="12"/>
      <c r="N54" s="12"/>
      <c r="O54" s="12"/>
      <c r="P54" s="12"/>
      <c r="R54" s="12"/>
      <c r="S54" s="12"/>
      <c r="T54" s="12"/>
      <c r="V54" s="12"/>
      <c r="W54" s="12"/>
      <c r="X54" s="12"/>
      <c r="Z54" s="12"/>
      <c r="AA54" s="12"/>
      <c r="AB54" s="12"/>
      <c r="AC54" s="12"/>
      <c r="AD54" s="12"/>
      <c r="AE54" s="12"/>
      <c r="AF54" s="12"/>
      <c r="AG54" s="12"/>
      <c r="AH54" s="12"/>
      <c r="AI54" s="12"/>
      <c r="AJ54" s="12"/>
      <c r="AK54" s="12"/>
      <c r="AL54" s="26"/>
      <c r="AM54" s="26"/>
      <c r="AN54" s="26"/>
      <c r="AO54" s="12"/>
      <c r="AP54" s="26"/>
      <c r="AQ54" s="26"/>
      <c r="AR54" s="26"/>
      <c r="AS54" s="12"/>
      <c r="AT54" s="13" t="s">
        <v>133</v>
      </c>
      <c r="AU54" s="16">
        <v>24376</v>
      </c>
      <c r="AV54" s="42">
        <f t="shared" si="19"/>
        <v>7.2834223233422213E-5</v>
      </c>
      <c r="AW54" s="12"/>
      <c r="AX54" s="13" t="s">
        <v>133</v>
      </c>
      <c r="AY54" s="16">
        <v>20710</v>
      </c>
      <c r="AZ54" s="42">
        <f t="shared" si="28"/>
        <v>5.9172717353212526E-5</v>
      </c>
      <c r="BA54" s="12"/>
      <c r="BB54" s="13" t="s">
        <v>92</v>
      </c>
      <c r="BC54" s="16">
        <v>7238</v>
      </c>
      <c r="BD54" s="42">
        <f>BC54/$BC$57</f>
        <v>2.9495253609363485E-5</v>
      </c>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row>
    <row r="55" spans="2:84" x14ac:dyDescent="0.2">
      <c r="B55" s="12"/>
      <c r="C55" s="12"/>
      <c r="D55" s="12"/>
      <c r="F55" s="12"/>
      <c r="G55" s="12"/>
      <c r="H55" s="12"/>
      <c r="J55" s="12"/>
      <c r="K55" s="12"/>
      <c r="L55" s="12"/>
      <c r="N55" s="12"/>
      <c r="O55" s="12"/>
      <c r="P55" s="12"/>
      <c r="R55" s="12"/>
      <c r="S55" s="12"/>
      <c r="T55" s="12"/>
      <c r="V55" s="12"/>
      <c r="W55" s="12"/>
      <c r="X55" s="12"/>
      <c r="Z55" s="12"/>
      <c r="AA55" s="12"/>
      <c r="AB55" s="12"/>
      <c r="AC55" s="12"/>
      <c r="AD55" s="12"/>
      <c r="AE55" s="12"/>
      <c r="AF55" s="12"/>
      <c r="AG55" s="12"/>
      <c r="AH55" s="12"/>
      <c r="AI55" s="12"/>
      <c r="AJ55" s="12"/>
      <c r="AK55" s="12"/>
      <c r="AL55" s="26"/>
      <c r="AM55" s="26"/>
      <c r="AN55" s="26"/>
      <c r="AO55" s="12"/>
      <c r="AP55" s="26"/>
      <c r="AQ55" s="26"/>
      <c r="AR55" s="26"/>
      <c r="AS55" s="12"/>
      <c r="AT55" s="13" t="s">
        <v>131</v>
      </c>
      <c r="AU55" s="16">
        <v>20655</v>
      </c>
      <c r="AV55" s="42">
        <f t="shared" si="19"/>
        <v>6.1716068300227104E-5</v>
      </c>
      <c r="AW55" s="12"/>
      <c r="AX55" s="13" t="s">
        <v>131</v>
      </c>
      <c r="AY55" s="16">
        <v>19305</v>
      </c>
      <c r="AZ55" s="42">
        <f t="shared" si="28"/>
        <v>5.5158344205879663E-5</v>
      </c>
      <c r="BA55" s="12"/>
      <c r="BB55" s="13" t="s">
        <v>113</v>
      </c>
      <c r="BC55" s="16">
        <v>6958</v>
      </c>
      <c r="BD55" s="42">
        <f>BC55/$BC$57</f>
        <v>2.8354237995848455E-5</v>
      </c>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row>
    <row r="56" spans="2:84" x14ac:dyDescent="0.2">
      <c r="B56" s="12"/>
      <c r="C56" s="12"/>
      <c r="D56" s="12"/>
      <c r="F56" s="12"/>
      <c r="G56" s="12"/>
      <c r="H56" s="12"/>
      <c r="J56" s="12"/>
      <c r="K56" s="12"/>
      <c r="L56" s="12"/>
      <c r="N56" s="12"/>
      <c r="O56" s="12"/>
      <c r="P56" s="12"/>
      <c r="R56" s="12"/>
      <c r="S56" s="12"/>
      <c r="T56" s="12"/>
      <c r="V56" s="12"/>
      <c r="W56" s="12"/>
      <c r="X56" s="12"/>
      <c r="Z56" s="12"/>
      <c r="AA56" s="12"/>
      <c r="AB56" s="12"/>
      <c r="AC56" s="12"/>
      <c r="AD56" s="12"/>
      <c r="AE56" s="12"/>
      <c r="AF56" s="12"/>
      <c r="AG56" s="12"/>
      <c r="AH56" s="12"/>
      <c r="AI56" s="12"/>
      <c r="AJ56" s="12"/>
      <c r="AK56" s="12"/>
      <c r="AL56" s="26"/>
      <c r="AM56" s="26"/>
      <c r="AN56" s="26"/>
      <c r="AO56" s="12"/>
      <c r="AP56" s="26"/>
      <c r="AQ56" s="26"/>
      <c r="AR56" s="26"/>
      <c r="AS56" s="12"/>
      <c r="AT56" s="13" t="s">
        <v>132</v>
      </c>
      <c r="AU56" s="16">
        <v>14933</v>
      </c>
      <c r="AV56" s="42">
        <f t="shared" si="19"/>
        <v>4.4619029190379634E-5</v>
      </c>
      <c r="AW56" s="12"/>
      <c r="AX56" s="13" t="s">
        <v>132</v>
      </c>
      <c r="AY56" s="16">
        <v>15430</v>
      </c>
      <c r="AZ56" s="42">
        <f t="shared" si="28"/>
        <v>4.4086674493484751E-5</v>
      </c>
      <c r="BA56" s="12"/>
      <c r="BB56" s="24" t="s">
        <v>102</v>
      </c>
      <c r="BC56" s="16">
        <v>1294</v>
      </c>
      <c r="BD56" s="42">
        <f>BC56/$BC$57</f>
        <v>5.2731221567444529E-6</v>
      </c>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row>
    <row r="57" spans="2:84" x14ac:dyDescent="0.2">
      <c r="B57" s="12"/>
      <c r="C57" s="12"/>
      <c r="D57" s="12"/>
      <c r="F57" s="12"/>
      <c r="G57" s="12"/>
      <c r="H57" s="12"/>
      <c r="J57" s="12"/>
      <c r="K57" s="12"/>
      <c r="L57" s="12"/>
      <c r="N57" s="12"/>
      <c r="O57" s="12"/>
      <c r="P57" s="12"/>
      <c r="R57" s="12"/>
      <c r="S57" s="12"/>
      <c r="T57" s="12"/>
      <c r="V57" s="12"/>
      <c r="W57" s="12"/>
      <c r="X57" s="12"/>
      <c r="Z57" s="12"/>
      <c r="AA57" s="12"/>
      <c r="AB57" s="12"/>
      <c r="AC57" s="12"/>
      <c r="AD57" s="12"/>
      <c r="AE57" s="12"/>
      <c r="AF57" s="12"/>
      <c r="AG57" s="12"/>
      <c r="AH57" s="12"/>
      <c r="AI57" s="12"/>
      <c r="AJ57" s="12"/>
      <c r="AK57" s="12"/>
      <c r="AL57" s="26"/>
      <c r="AM57" s="26"/>
      <c r="AN57" s="26"/>
      <c r="AO57" s="12"/>
      <c r="AP57" s="26"/>
      <c r="AQ57" s="26"/>
      <c r="AR57" s="26"/>
      <c r="AS57" s="12"/>
      <c r="AT57" s="13" t="s">
        <v>164</v>
      </c>
      <c r="AU57" s="16">
        <v>7795</v>
      </c>
      <c r="AV57" s="42">
        <f t="shared" si="19"/>
        <v>2.3291055550727197E-5</v>
      </c>
      <c r="AW57" s="12"/>
      <c r="AX57" s="13" t="s">
        <v>164</v>
      </c>
      <c r="AY57" s="16">
        <v>4818</v>
      </c>
      <c r="AZ57" s="42">
        <f t="shared" si="28"/>
        <v>1.376601410950159E-5</v>
      </c>
      <c r="BA57" s="12"/>
      <c r="BB57" s="19" t="s">
        <v>35</v>
      </c>
      <c r="BC57" s="20">
        <f>SUM(BC6:BC56)-BC20+331333</f>
        <v>245395415</v>
      </c>
      <c r="BD57" s="29"/>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row>
    <row r="58" spans="2:84" x14ac:dyDescent="0.2">
      <c r="B58" s="12"/>
      <c r="C58" s="12"/>
      <c r="D58" s="12"/>
      <c r="F58" s="12"/>
      <c r="G58" s="12"/>
      <c r="H58" s="12"/>
      <c r="J58" s="12"/>
      <c r="K58" s="12"/>
      <c r="L58" s="12"/>
      <c r="N58" s="12"/>
      <c r="O58" s="12"/>
      <c r="P58" s="12"/>
      <c r="R58" s="12"/>
      <c r="S58" s="12"/>
      <c r="T58" s="12"/>
      <c r="V58" s="12"/>
      <c r="W58" s="12"/>
      <c r="X58" s="12"/>
      <c r="Z58" s="12"/>
      <c r="AA58" s="12"/>
      <c r="AB58" s="12"/>
      <c r="AC58" s="12"/>
      <c r="AD58" s="12"/>
      <c r="AE58" s="12"/>
      <c r="AF58" s="12"/>
      <c r="AG58" s="12"/>
      <c r="AH58" s="12"/>
      <c r="AI58" s="12"/>
      <c r="AJ58" s="12"/>
      <c r="AK58" s="12"/>
      <c r="AL58" s="26"/>
      <c r="AM58" s="28"/>
      <c r="AN58" s="26"/>
      <c r="AO58" s="12"/>
      <c r="AP58" s="26"/>
      <c r="AQ58" s="26"/>
      <c r="AR58" s="26"/>
      <c r="AS58" s="12"/>
      <c r="AT58" s="13" t="s">
        <v>166</v>
      </c>
      <c r="AU58" s="16">
        <v>1087</v>
      </c>
      <c r="AV58" s="42">
        <f t="shared" si="19"/>
        <v>3.2478996002104509E-6</v>
      </c>
      <c r="AW58" s="12"/>
      <c r="AX58" s="13" t="s">
        <v>165</v>
      </c>
      <c r="AY58" s="16">
        <v>1272</v>
      </c>
      <c r="AZ58" s="42">
        <f t="shared" si="28"/>
        <v>3.6343648707525991E-6</v>
      </c>
      <c r="BA58" s="12"/>
      <c r="BB58" s="31"/>
      <c r="BC58" s="31"/>
      <c r="BD58" s="31"/>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row>
    <row r="59" spans="2:84" ht="12.75" customHeight="1" x14ac:dyDescent="0.2">
      <c r="B59" s="12"/>
      <c r="C59" s="12"/>
      <c r="D59" s="12"/>
      <c r="F59" s="12"/>
      <c r="G59" s="12"/>
      <c r="H59" s="12"/>
      <c r="J59" s="12"/>
      <c r="K59" s="12"/>
      <c r="L59" s="12"/>
      <c r="N59" s="12"/>
      <c r="O59" s="12"/>
      <c r="P59" s="12"/>
      <c r="R59" s="12"/>
      <c r="S59" s="12"/>
      <c r="T59" s="12"/>
      <c r="V59" s="12"/>
      <c r="W59" s="12"/>
      <c r="X59" s="12"/>
      <c r="Z59" s="12"/>
      <c r="AA59" s="12"/>
      <c r="AB59" s="12"/>
      <c r="AC59" s="12"/>
      <c r="AD59" s="12"/>
      <c r="AE59" s="12"/>
      <c r="AF59" s="12"/>
      <c r="AG59" s="12"/>
      <c r="AH59" s="12"/>
      <c r="AI59" s="12"/>
      <c r="AJ59" s="12"/>
      <c r="AK59" s="12"/>
      <c r="AL59" s="26"/>
      <c r="AM59" s="26"/>
      <c r="AN59" s="26"/>
      <c r="AO59" s="12"/>
      <c r="AP59" s="26"/>
      <c r="AQ59" s="26"/>
      <c r="AR59" s="26"/>
      <c r="AS59" s="12"/>
      <c r="AT59" s="24" t="s">
        <v>167</v>
      </c>
      <c r="AU59" s="16">
        <v>-1064</v>
      </c>
      <c r="AV59" s="42">
        <f t="shared" si="19"/>
        <v>-3.1791767935822627E-6</v>
      </c>
      <c r="AW59" s="12"/>
      <c r="AX59" s="13" t="s">
        <v>166</v>
      </c>
      <c r="AY59" s="16">
        <v>970</v>
      </c>
      <c r="AZ59" s="42">
        <f t="shared" si="28"/>
        <v>2.7714889344575638E-6</v>
      </c>
      <c r="BA59" s="12"/>
      <c r="BB59" s="54" t="s">
        <v>227</v>
      </c>
      <c r="BC59" s="54"/>
      <c r="BD59" s="54"/>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row>
    <row r="60" spans="2:84" x14ac:dyDescent="0.2">
      <c r="B60" s="12"/>
      <c r="C60" s="12"/>
      <c r="D60" s="12"/>
      <c r="F60" s="12"/>
      <c r="G60" s="12"/>
      <c r="H60" s="12"/>
      <c r="J60" s="12"/>
      <c r="K60" s="12"/>
      <c r="L60" s="12"/>
      <c r="N60" s="12"/>
      <c r="O60" s="12"/>
      <c r="P60" s="12"/>
      <c r="R60" s="12"/>
      <c r="S60" s="12"/>
      <c r="T60" s="12"/>
      <c r="V60" s="12"/>
      <c r="W60" s="12"/>
      <c r="X60" s="12"/>
      <c r="Z60" s="12"/>
      <c r="AA60" s="12"/>
      <c r="AB60" s="12"/>
      <c r="AC60" s="12"/>
      <c r="AD60" s="12"/>
      <c r="AE60" s="12"/>
      <c r="AF60" s="12"/>
      <c r="AG60" s="12"/>
      <c r="AH60" s="12"/>
      <c r="AI60" s="12"/>
      <c r="AJ60" s="12"/>
      <c r="AK60" s="12"/>
      <c r="AL60" s="26"/>
      <c r="AM60" s="26"/>
      <c r="AN60" s="26"/>
      <c r="AO60" s="12"/>
      <c r="AP60" s="26"/>
      <c r="AQ60" s="26"/>
      <c r="AR60" s="26"/>
      <c r="AS60" s="12"/>
      <c r="AT60" s="19" t="s">
        <v>35</v>
      </c>
      <c r="AU60" s="20">
        <f>SUM(AU6:AU59)</f>
        <v>334677833</v>
      </c>
      <c r="AV60" s="29"/>
      <c r="AW60" s="12"/>
      <c r="AX60" s="24" t="s">
        <v>167</v>
      </c>
      <c r="AY60" s="16">
        <v>-107870</v>
      </c>
      <c r="AZ60" s="42">
        <f t="shared" si="28"/>
        <v>-3.0820671274220352E-4</v>
      </c>
      <c r="BA60" s="12"/>
      <c r="BB60" s="54"/>
      <c r="BC60" s="54"/>
      <c r="BD60" s="54"/>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row>
    <row r="61" spans="2:84" x14ac:dyDescent="0.2">
      <c r="B61" s="12"/>
      <c r="C61" s="12"/>
      <c r="D61" s="12"/>
      <c r="F61" s="12"/>
      <c r="G61" s="12"/>
      <c r="H61" s="12"/>
      <c r="J61" s="12"/>
      <c r="K61" s="12"/>
      <c r="L61" s="12"/>
      <c r="N61" s="12"/>
      <c r="O61" s="12"/>
      <c r="P61" s="12"/>
      <c r="R61" s="12"/>
      <c r="S61" s="12"/>
      <c r="T61" s="12"/>
      <c r="V61" s="12"/>
      <c r="W61" s="12"/>
      <c r="X61" s="12"/>
      <c r="Z61" s="12"/>
      <c r="AA61" s="12"/>
      <c r="AB61" s="12"/>
      <c r="AC61" s="12"/>
      <c r="AD61" s="12"/>
      <c r="AE61" s="12"/>
      <c r="AF61" s="12"/>
      <c r="AG61" s="12"/>
      <c r="AH61" s="12"/>
      <c r="AI61" s="12"/>
      <c r="AJ61" s="12"/>
      <c r="AK61" s="12"/>
      <c r="AL61" s="12"/>
      <c r="AM61" s="12"/>
      <c r="AN61" s="12"/>
      <c r="AO61" s="12"/>
      <c r="AP61" s="26"/>
      <c r="AQ61" s="26"/>
      <c r="AR61" s="26"/>
      <c r="AS61" s="12"/>
      <c r="AT61" s="26"/>
      <c r="AU61" s="26"/>
      <c r="AV61" s="26"/>
      <c r="AW61" s="12"/>
      <c r="AX61" s="19" t="s">
        <v>35</v>
      </c>
      <c r="AY61" s="20">
        <f>SUM(AY6:AY60)</f>
        <v>349992377</v>
      </c>
      <c r="AZ61" s="29"/>
      <c r="BA61" s="12"/>
      <c r="BB61" s="54"/>
      <c r="BC61" s="54"/>
      <c r="BD61" s="54"/>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row>
    <row r="62" spans="2:84" x14ac:dyDescent="0.2">
      <c r="B62" s="12"/>
      <c r="C62" s="12"/>
      <c r="D62" s="12"/>
      <c r="F62" s="12"/>
      <c r="G62" s="12"/>
      <c r="H62" s="12"/>
      <c r="J62" s="12"/>
      <c r="K62" s="12"/>
      <c r="L62" s="12"/>
      <c r="N62" s="12"/>
      <c r="O62" s="12"/>
      <c r="P62" s="12"/>
      <c r="R62" s="12"/>
      <c r="S62" s="12"/>
      <c r="T62" s="12"/>
      <c r="V62" s="12"/>
      <c r="W62" s="12"/>
      <c r="X62" s="12"/>
      <c r="Z62" s="12"/>
      <c r="AA62" s="12"/>
      <c r="AB62" s="12"/>
      <c r="AC62" s="12"/>
      <c r="AD62" s="12"/>
      <c r="AE62" s="12"/>
      <c r="AF62" s="12"/>
      <c r="AG62" s="12"/>
      <c r="AH62" s="12"/>
      <c r="AI62" s="12"/>
      <c r="AJ62" s="12"/>
      <c r="AK62" s="12"/>
      <c r="AL62" s="12"/>
      <c r="AM62" s="12"/>
      <c r="AN62" s="12"/>
      <c r="AO62" s="12"/>
      <c r="AP62" s="26"/>
      <c r="AQ62" s="28"/>
      <c r="AR62" s="26"/>
      <c r="AS62" s="12"/>
      <c r="AT62" s="26"/>
      <c r="AU62" s="26"/>
      <c r="AV62" s="26"/>
      <c r="AW62" s="12"/>
      <c r="AX62" s="26"/>
      <c r="AY62" s="26"/>
      <c r="AZ62" s="26"/>
      <c r="BA62" s="12"/>
      <c r="BB62" s="54"/>
      <c r="BC62" s="54"/>
      <c r="BD62" s="54"/>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row>
    <row r="63" spans="2:84" x14ac:dyDescent="0.2">
      <c r="B63" s="12"/>
      <c r="C63" s="12"/>
      <c r="D63" s="12"/>
      <c r="F63" s="12"/>
      <c r="G63" s="12"/>
      <c r="H63" s="12"/>
      <c r="J63" s="12"/>
      <c r="K63" s="12"/>
      <c r="L63" s="12"/>
      <c r="N63" s="12"/>
      <c r="O63" s="12"/>
      <c r="P63" s="12"/>
      <c r="R63" s="12"/>
      <c r="S63" s="12"/>
      <c r="T63" s="12"/>
      <c r="V63" s="12"/>
      <c r="W63" s="12"/>
      <c r="X63" s="12"/>
      <c r="Z63" s="12"/>
      <c r="AA63" s="12"/>
      <c r="AB63" s="12"/>
      <c r="AC63" s="12"/>
      <c r="AD63" s="12"/>
      <c r="AE63" s="12"/>
      <c r="AF63" s="12"/>
      <c r="AG63" s="12"/>
      <c r="AH63" s="12"/>
      <c r="AI63" s="12"/>
      <c r="AJ63" s="12"/>
      <c r="AK63" s="12"/>
      <c r="AL63" s="12"/>
      <c r="AM63" s="12"/>
      <c r="AN63" s="12"/>
      <c r="AO63" s="12"/>
      <c r="AP63" s="26"/>
      <c r="AQ63" s="26"/>
      <c r="AR63" s="26"/>
      <c r="AS63" s="12"/>
      <c r="AT63" s="26"/>
      <c r="AU63" s="26"/>
      <c r="AV63" s="26"/>
      <c r="AW63" s="12"/>
      <c r="AX63" s="26"/>
      <c r="AY63" s="28"/>
      <c r="AZ63" s="26"/>
      <c r="BA63" s="12"/>
      <c r="BB63" s="54"/>
      <c r="BC63" s="54"/>
      <c r="BD63" s="54"/>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row>
    <row r="64" spans="2:84" x14ac:dyDescent="0.2">
      <c r="B64" s="12"/>
      <c r="C64" s="12"/>
      <c r="D64" s="12"/>
      <c r="F64" s="12"/>
      <c r="G64" s="12"/>
      <c r="H64" s="12"/>
      <c r="J64" s="12"/>
      <c r="K64" s="12"/>
      <c r="L64" s="12"/>
      <c r="N64" s="12"/>
      <c r="O64" s="12"/>
      <c r="P64" s="12"/>
      <c r="R64" s="12"/>
      <c r="S64" s="12"/>
      <c r="T64" s="12"/>
      <c r="V64" s="12"/>
      <c r="W64" s="12"/>
      <c r="X64" s="12"/>
      <c r="Z64" s="12"/>
      <c r="AA64" s="12"/>
      <c r="AB64" s="12"/>
      <c r="AC64" s="12"/>
      <c r="AD64" s="12"/>
      <c r="AE64" s="12"/>
      <c r="AF64" s="12"/>
      <c r="AG64" s="12"/>
      <c r="AH64" s="12"/>
      <c r="AI64" s="12"/>
      <c r="AJ64" s="12"/>
      <c r="AK64" s="12"/>
      <c r="AL64" s="12"/>
      <c r="AM64" s="12"/>
      <c r="AN64" s="12"/>
      <c r="AO64" s="12"/>
      <c r="AP64" s="26"/>
      <c r="AQ64" s="26"/>
      <c r="AR64" s="26"/>
      <c r="AS64" s="12"/>
      <c r="AT64" s="26"/>
      <c r="AU64" s="26"/>
      <c r="AV64" s="26"/>
      <c r="AW64" s="12"/>
      <c r="AX64" s="26"/>
      <c r="AY64" s="26"/>
      <c r="AZ64" s="26"/>
      <c r="BA64" s="12"/>
      <c r="BB64" s="54"/>
      <c r="BC64" s="54"/>
      <c r="BD64" s="54"/>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row>
    <row r="65" spans="2:84" x14ac:dyDescent="0.2">
      <c r="B65" s="12"/>
      <c r="C65" s="12"/>
      <c r="D65" s="12"/>
      <c r="F65" s="12"/>
      <c r="G65" s="12"/>
      <c r="H65" s="12"/>
      <c r="J65" s="12"/>
      <c r="K65" s="12"/>
      <c r="L65" s="12"/>
      <c r="N65" s="12"/>
      <c r="O65" s="12"/>
      <c r="P65" s="12"/>
      <c r="R65" s="12"/>
      <c r="S65" s="12"/>
      <c r="T65" s="12"/>
      <c r="V65" s="12"/>
      <c r="W65" s="12"/>
      <c r="X65" s="12"/>
      <c r="Z65" s="12"/>
      <c r="AA65" s="12"/>
      <c r="AB65" s="12"/>
      <c r="AC65" s="12"/>
      <c r="AD65" s="12"/>
      <c r="AE65" s="12"/>
      <c r="AF65" s="12"/>
      <c r="AG65" s="12"/>
      <c r="AH65" s="12"/>
      <c r="AI65" s="12"/>
      <c r="AJ65" s="12"/>
      <c r="AK65" s="12"/>
      <c r="AL65" s="12"/>
      <c r="AM65" s="12"/>
      <c r="AN65" s="12"/>
      <c r="AO65" s="12"/>
      <c r="AP65" s="12"/>
      <c r="AQ65" s="12"/>
      <c r="AR65" s="12"/>
      <c r="AS65" s="12"/>
      <c r="AT65" s="26"/>
      <c r="AU65" s="26"/>
      <c r="AV65" s="26"/>
      <c r="AW65" s="12"/>
      <c r="AX65" s="26"/>
      <c r="AY65" s="26"/>
      <c r="AZ65" s="26"/>
      <c r="BA65" s="12"/>
      <c r="BB65" s="54"/>
      <c r="BC65" s="54"/>
      <c r="BD65" s="54"/>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row>
    <row r="66" spans="2:84" x14ac:dyDescent="0.2">
      <c r="B66" s="12"/>
      <c r="C66" s="12"/>
      <c r="D66" s="12"/>
      <c r="F66" s="12"/>
      <c r="G66" s="12"/>
      <c r="H66" s="12"/>
      <c r="J66" s="12"/>
      <c r="K66" s="12"/>
      <c r="L66" s="12"/>
      <c r="N66" s="12"/>
      <c r="O66" s="12"/>
      <c r="P66" s="12"/>
      <c r="R66" s="12"/>
      <c r="S66" s="12"/>
      <c r="T66" s="12"/>
      <c r="V66" s="12"/>
      <c r="W66" s="12"/>
      <c r="X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54"/>
      <c r="BC66" s="54"/>
      <c r="BD66" s="54"/>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row>
    <row r="67" spans="2:84" x14ac:dyDescent="0.2">
      <c r="B67" s="12"/>
      <c r="C67" s="12"/>
      <c r="D67" s="12"/>
      <c r="F67" s="12"/>
      <c r="G67" s="12"/>
      <c r="H67" s="12"/>
      <c r="J67" s="12"/>
      <c r="K67" s="12"/>
      <c r="L67" s="12"/>
      <c r="N67" s="12"/>
      <c r="O67" s="12"/>
      <c r="P67" s="12"/>
      <c r="R67" s="12"/>
      <c r="S67" s="12"/>
      <c r="T67" s="12"/>
      <c r="V67" s="12"/>
      <c r="W67" s="12"/>
      <c r="X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54"/>
      <c r="BC67" s="54"/>
      <c r="BD67" s="54"/>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row>
    <row r="68" spans="2:84" x14ac:dyDescent="0.2">
      <c r="B68" s="12"/>
      <c r="C68" s="12"/>
      <c r="D68" s="12"/>
      <c r="F68" s="12"/>
      <c r="G68" s="12"/>
      <c r="H68" s="12"/>
      <c r="J68" s="12"/>
      <c r="K68" s="12"/>
      <c r="L68" s="12"/>
      <c r="N68" s="12"/>
      <c r="O68" s="12"/>
      <c r="P68" s="12"/>
      <c r="R68" s="12"/>
      <c r="S68" s="12"/>
      <c r="T68" s="12"/>
      <c r="V68" s="12"/>
      <c r="W68" s="12"/>
      <c r="X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row>
    <row r="69" spans="2:84" x14ac:dyDescent="0.2">
      <c r="B69" s="12"/>
      <c r="C69" s="12"/>
      <c r="D69" s="12"/>
      <c r="F69" s="12"/>
      <c r="G69" s="12"/>
      <c r="H69" s="12"/>
      <c r="J69" s="12"/>
      <c r="K69" s="12"/>
      <c r="L69" s="12"/>
      <c r="N69" s="12"/>
      <c r="O69" s="12"/>
      <c r="P69" s="12"/>
      <c r="R69" s="12"/>
      <c r="S69" s="12"/>
      <c r="T69" s="12"/>
      <c r="V69" s="12"/>
      <c r="W69" s="12"/>
      <c r="X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27"/>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row>
    <row r="70" spans="2:84" x14ac:dyDescent="0.2">
      <c r="B70" s="12"/>
      <c r="C70" s="12"/>
      <c r="D70" s="12"/>
      <c r="F70" s="12"/>
      <c r="G70" s="12"/>
      <c r="H70" s="12"/>
      <c r="J70" s="12"/>
      <c r="K70" s="12"/>
      <c r="L70" s="12"/>
      <c r="N70" s="12"/>
      <c r="O70" s="12"/>
      <c r="P70" s="12"/>
      <c r="R70" s="12"/>
      <c r="S70" s="12"/>
      <c r="T70" s="12"/>
      <c r="V70" s="12"/>
      <c r="W70" s="12"/>
      <c r="X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row>
    <row r="71" spans="2:84" x14ac:dyDescent="0.2">
      <c r="B71" s="12"/>
      <c r="C71" s="12"/>
      <c r="D71" s="12"/>
      <c r="F71" s="12"/>
      <c r="G71" s="12"/>
      <c r="H71" s="12"/>
      <c r="J71" s="12"/>
      <c r="K71" s="12"/>
      <c r="L71" s="12"/>
      <c r="N71" s="12"/>
      <c r="O71" s="12"/>
      <c r="P71" s="12"/>
      <c r="R71" s="12"/>
      <c r="S71" s="12"/>
      <c r="T71" s="12"/>
      <c r="V71" s="12"/>
      <c r="W71" s="12"/>
      <c r="X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row>
    <row r="72" spans="2:84" x14ac:dyDescent="0.2">
      <c r="B72" s="12"/>
      <c r="C72" s="12"/>
      <c r="D72" s="12"/>
      <c r="F72" s="12"/>
      <c r="G72" s="12"/>
      <c r="H72" s="12"/>
      <c r="J72" s="12"/>
      <c r="K72" s="12"/>
      <c r="L72" s="12"/>
      <c r="N72" s="12"/>
      <c r="O72" s="12"/>
      <c r="P72" s="12"/>
      <c r="R72" s="12"/>
      <c r="S72" s="12"/>
      <c r="T72" s="12"/>
      <c r="V72" s="12"/>
      <c r="W72" s="12"/>
      <c r="X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row>
    <row r="73" spans="2:84" x14ac:dyDescent="0.2">
      <c r="B73" s="12"/>
      <c r="C73" s="12"/>
      <c r="D73" s="12"/>
      <c r="F73" s="12"/>
      <c r="G73" s="12"/>
      <c r="H73" s="12"/>
      <c r="J73" s="12"/>
      <c r="K73" s="12"/>
      <c r="L73" s="12"/>
      <c r="N73" s="12"/>
      <c r="O73" s="12"/>
      <c r="P73" s="12"/>
      <c r="R73" s="12"/>
      <c r="S73" s="12"/>
      <c r="T73" s="12"/>
      <c r="V73" s="12"/>
      <c r="W73" s="12"/>
      <c r="X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row>
    <row r="74" spans="2:84" x14ac:dyDescent="0.2">
      <c r="B74" s="12"/>
      <c r="C74" s="12"/>
      <c r="D74" s="12"/>
      <c r="F74" s="12"/>
      <c r="G74" s="12"/>
      <c r="H74" s="12"/>
      <c r="J74" s="12"/>
      <c r="K74" s="12"/>
      <c r="L74" s="12"/>
      <c r="N74" s="12"/>
      <c r="O74" s="12"/>
      <c r="P74" s="12"/>
      <c r="R74" s="12"/>
      <c r="S74" s="12"/>
      <c r="T74" s="12"/>
      <c r="V74" s="12"/>
      <c r="W74" s="12"/>
      <c r="X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row>
    <row r="75" spans="2:84" x14ac:dyDescent="0.2">
      <c r="B75" s="12"/>
      <c r="C75" s="12"/>
      <c r="D75" s="12"/>
      <c r="F75" s="12"/>
      <c r="G75" s="12"/>
      <c r="H75" s="12"/>
      <c r="J75" s="12"/>
      <c r="K75" s="12"/>
      <c r="L75" s="12"/>
      <c r="N75" s="12"/>
      <c r="O75" s="12"/>
      <c r="P75" s="12"/>
      <c r="R75" s="12"/>
      <c r="S75" s="12"/>
      <c r="T75" s="12"/>
      <c r="V75" s="12"/>
      <c r="W75" s="12"/>
      <c r="X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row>
    <row r="76" spans="2:84" x14ac:dyDescent="0.2">
      <c r="B76" s="12"/>
      <c r="C76" s="12"/>
      <c r="D76" s="12"/>
      <c r="F76" s="12"/>
      <c r="G76" s="12"/>
      <c r="H76" s="12"/>
      <c r="J76" s="12"/>
      <c r="K76" s="12"/>
      <c r="L76" s="12"/>
      <c r="N76" s="12"/>
      <c r="O76" s="12"/>
      <c r="P76" s="12"/>
      <c r="R76" s="12"/>
      <c r="S76" s="12"/>
      <c r="T76" s="12"/>
      <c r="V76" s="12"/>
      <c r="W76" s="12"/>
      <c r="X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row>
    <row r="77" spans="2:84" x14ac:dyDescent="0.2">
      <c r="B77" s="12"/>
      <c r="C77" s="12"/>
      <c r="D77" s="12"/>
      <c r="F77" s="12"/>
      <c r="G77" s="12"/>
      <c r="H77" s="12"/>
      <c r="J77" s="12"/>
      <c r="K77" s="12"/>
      <c r="L77" s="12"/>
      <c r="N77" s="12"/>
      <c r="O77" s="12"/>
      <c r="P77" s="12"/>
      <c r="R77" s="12"/>
      <c r="S77" s="12"/>
      <c r="T77" s="12"/>
      <c r="V77" s="12"/>
      <c r="W77" s="12"/>
      <c r="X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row>
    <row r="78" spans="2:84" x14ac:dyDescent="0.2">
      <c r="B78" s="12"/>
      <c r="C78" s="12"/>
      <c r="D78" s="12"/>
      <c r="F78" s="12"/>
      <c r="G78" s="12"/>
      <c r="H78" s="12"/>
      <c r="J78" s="12"/>
      <c r="K78" s="12"/>
      <c r="L78" s="12"/>
      <c r="N78" s="12"/>
      <c r="O78" s="12"/>
      <c r="P78" s="12"/>
      <c r="R78" s="12"/>
      <c r="S78" s="12"/>
      <c r="T78" s="12"/>
      <c r="V78" s="12"/>
      <c r="W78" s="12"/>
      <c r="X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row>
    <row r="79" spans="2:84" x14ac:dyDescent="0.2">
      <c r="B79" s="12"/>
      <c r="C79" s="12"/>
      <c r="D79" s="12"/>
      <c r="F79" s="12"/>
      <c r="G79" s="12"/>
      <c r="H79" s="12"/>
      <c r="J79" s="12"/>
      <c r="K79" s="12"/>
      <c r="L79" s="12"/>
      <c r="N79" s="12"/>
      <c r="O79" s="12"/>
      <c r="P79" s="12"/>
      <c r="R79" s="12"/>
      <c r="S79" s="12"/>
      <c r="T79" s="12"/>
      <c r="V79" s="12"/>
      <c r="W79" s="12"/>
      <c r="X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row>
    <row r="80" spans="2:84" x14ac:dyDescent="0.2">
      <c r="B80" s="12"/>
      <c r="C80" s="12"/>
      <c r="D80" s="12"/>
      <c r="F80" s="12"/>
      <c r="G80" s="12"/>
      <c r="H80" s="12"/>
      <c r="J80" s="12"/>
      <c r="K80" s="12"/>
      <c r="L80" s="12"/>
      <c r="N80" s="12"/>
      <c r="O80" s="12"/>
      <c r="P80" s="12"/>
      <c r="R80" s="12"/>
      <c r="S80" s="12"/>
      <c r="T80" s="12"/>
      <c r="V80" s="12"/>
      <c r="W80" s="12"/>
      <c r="X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row>
    <row r="81" spans="2:84" x14ac:dyDescent="0.2">
      <c r="B81" s="12"/>
      <c r="C81" s="12"/>
      <c r="D81" s="12"/>
      <c r="F81" s="12"/>
      <c r="G81" s="12"/>
      <c r="H81" s="12"/>
      <c r="J81" s="12"/>
      <c r="K81" s="12"/>
      <c r="L81" s="12"/>
      <c r="N81" s="12"/>
      <c r="O81" s="12"/>
      <c r="P81" s="12"/>
      <c r="R81" s="12"/>
      <c r="S81" s="12"/>
      <c r="T81" s="12"/>
      <c r="V81" s="12"/>
      <c r="W81" s="12"/>
      <c r="X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row>
    <row r="82" spans="2:84" x14ac:dyDescent="0.2">
      <c r="B82" s="12"/>
      <c r="C82" s="12"/>
      <c r="D82" s="12"/>
      <c r="F82" s="12"/>
      <c r="G82" s="12"/>
      <c r="H82" s="12"/>
      <c r="J82" s="12"/>
      <c r="K82" s="12"/>
      <c r="L82" s="12"/>
      <c r="N82" s="12"/>
      <c r="O82" s="12"/>
      <c r="P82" s="12"/>
      <c r="R82" s="12"/>
      <c r="S82" s="12"/>
      <c r="T82" s="12"/>
      <c r="V82" s="12"/>
      <c r="W82" s="12"/>
      <c r="X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row>
    <row r="83" spans="2:84" x14ac:dyDescent="0.2">
      <c r="B83" s="12"/>
      <c r="C83" s="12"/>
      <c r="D83" s="12"/>
      <c r="F83" s="12"/>
      <c r="G83" s="12"/>
      <c r="H83" s="12"/>
      <c r="J83" s="12"/>
      <c r="K83" s="12"/>
      <c r="L83" s="12"/>
      <c r="N83" s="12"/>
      <c r="O83" s="12"/>
      <c r="P83" s="12"/>
      <c r="R83" s="12"/>
      <c r="S83" s="12"/>
      <c r="T83" s="12"/>
      <c r="V83" s="12"/>
      <c r="W83" s="12"/>
      <c r="X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row>
    <row r="84" spans="2:84" x14ac:dyDescent="0.2">
      <c r="B84" s="12"/>
      <c r="C84" s="12"/>
      <c r="D84" s="12"/>
      <c r="F84" s="12"/>
      <c r="G84" s="12"/>
      <c r="H84" s="12"/>
      <c r="J84" s="12"/>
      <c r="K84" s="12"/>
      <c r="L84" s="12"/>
      <c r="N84" s="12"/>
      <c r="O84" s="12"/>
      <c r="P84" s="12"/>
      <c r="R84" s="12"/>
      <c r="S84" s="12"/>
      <c r="T84" s="12"/>
      <c r="V84" s="12"/>
      <c r="W84" s="12"/>
      <c r="X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row>
    <row r="85" spans="2:84" x14ac:dyDescent="0.2">
      <c r="B85" s="12"/>
      <c r="C85" s="12"/>
      <c r="D85" s="12"/>
      <c r="F85" s="12"/>
      <c r="G85" s="12"/>
      <c r="H85" s="12"/>
      <c r="J85" s="12"/>
      <c r="K85" s="12"/>
      <c r="L85" s="12"/>
      <c r="N85" s="12"/>
      <c r="O85" s="12"/>
      <c r="P85" s="12"/>
      <c r="R85" s="12"/>
      <c r="S85" s="12"/>
      <c r="T85" s="12"/>
      <c r="V85" s="12"/>
      <c r="W85" s="12"/>
      <c r="X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row>
    <row r="86" spans="2:84" x14ac:dyDescent="0.2">
      <c r="B86" s="12"/>
      <c r="C86" s="12"/>
      <c r="D86" s="12"/>
      <c r="F86" s="12"/>
      <c r="G86" s="12"/>
      <c r="H86" s="12"/>
      <c r="J86" s="12"/>
      <c r="K86" s="12"/>
      <c r="L86" s="12"/>
      <c r="N86" s="12"/>
      <c r="O86" s="12"/>
      <c r="P86" s="12"/>
      <c r="R86" s="12"/>
      <c r="S86" s="12"/>
      <c r="T86" s="12"/>
      <c r="V86" s="12"/>
      <c r="W86" s="12"/>
      <c r="X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row>
    <row r="87" spans="2:84" x14ac:dyDescent="0.2">
      <c r="B87" s="12"/>
      <c r="C87" s="12"/>
      <c r="D87" s="12"/>
      <c r="F87" s="12"/>
      <c r="G87" s="12"/>
      <c r="H87" s="12"/>
      <c r="J87" s="12"/>
      <c r="K87" s="12"/>
      <c r="L87" s="12"/>
      <c r="N87" s="12"/>
      <c r="O87" s="12"/>
      <c r="P87" s="12"/>
      <c r="R87" s="12"/>
      <c r="S87" s="12"/>
      <c r="T87" s="12"/>
      <c r="V87" s="12"/>
      <c r="W87" s="12"/>
      <c r="X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row>
    <row r="88" spans="2:84" x14ac:dyDescent="0.2">
      <c r="B88" s="12"/>
      <c r="C88" s="12"/>
      <c r="D88" s="12"/>
      <c r="F88" s="12"/>
      <c r="G88" s="12"/>
      <c r="H88" s="12"/>
      <c r="J88" s="12"/>
      <c r="K88" s="12"/>
      <c r="L88" s="12"/>
      <c r="N88" s="12"/>
      <c r="O88" s="12"/>
      <c r="P88" s="12"/>
      <c r="R88" s="12"/>
      <c r="S88" s="12"/>
      <c r="T88" s="12"/>
      <c r="V88" s="12"/>
      <c r="W88" s="12"/>
      <c r="X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row>
    <row r="89" spans="2:84" x14ac:dyDescent="0.2">
      <c r="B89" s="12"/>
      <c r="C89" s="12"/>
      <c r="D89" s="12"/>
      <c r="F89" s="12"/>
      <c r="G89" s="12"/>
      <c r="H89" s="12"/>
      <c r="J89" s="12"/>
      <c r="K89" s="12"/>
      <c r="L89" s="12"/>
      <c r="N89" s="12"/>
      <c r="O89" s="12"/>
      <c r="P89" s="12"/>
      <c r="R89" s="12"/>
      <c r="S89" s="12"/>
      <c r="T89" s="12"/>
      <c r="V89" s="12"/>
      <c r="W89" s="12"/>
      <c r="X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row>
    <row r="90" spans="2:84" x14ac:dyDescent="0.2">
      <c r="B90" s="12"/>
      <c r="C90" s="12"/>
      <c r="D90" s="12"/>
      <c r="F90" s="12"/>
      <c r="G90" s="12"/>
      <c r="H90" s="12"/>
      <c r="J90" s="12"/>
      <c r="K90" s="12"/>
      <c r="L90" s="12"/>
      <c r="N90" s="12"/>
      <c r="O90" s="12"/>
      <c r="P90" s="12"/>
      <c r="R90" s="12"/>
      <c r="S90" s="12"/>
      <c r="T90" s="12"/>
      <c r="V90" s="12"/>
      <c r="W90" s="12"/>
      <c r="X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row>
    <row r="91" spans="2:84" x14ac:dyDescent="0.2">
      <c r="B91" s="12"/>
      <c r="C91" s="12"/>
      <c r="D91" s="12"/>
      <c r="F91" s="12"/>
      <c r="G91" s="12"/>
      <c r="H91" s="12"/>
      <c r="J91" s="12"/>
      <c r="K91" s="12"/>
      <c r="L91" s="12"/>
      <c r="N91" s="12"/>
      <c r="O91" s="12"/>
      <c r="P91" s="12"/>
      <c r="R91" s="12"/>
      <c r="S91" s="12"/>
      <c r="T91" s="12"/>
      <c r="V91" s="12"/>
      <c r="W91" s="12"/>
      <c r="X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row>
    <row r="92" spans="2:84" x14ac:dyDescent="0.2">
      <c r="B92" s="12"/>
      <c r="C92" s="12"/>
      <c r="D92" s="12"/>
      <c r="F92" s="12"/>
      <c r="G92" s="12"/>
      <c r="H92" s="12"/>
      <c r="J92" s="12"/>
      <c r="K92" s="12"/>
      <c r="L92" s="12"/>
      <c r="N92" s="12"/>
      <c r="O92" s="12"/>
      <c r="P92" s="12"/>
      <c r="R92" s="12"/>
      <c r="S92" s="12"/>
      <c r="T92" s="12"/>
      <c r="V92" s="12"/>
      <c r="W92" s="12"/>
      <c r="X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row>
    <row r="93" spans="2:84" x14ac:dyDescent="0.2">
      <c r="B93" s="12"/>
      <c r="C93" s="12"/>
      <c r="D93" s="12"/>
      <c r="F93" s="12"/>
      <c r="G93" s="12"/>
      <c r="H93" s="12"/>
      <c r="J93" s="12"/>
      <c r="K93" s="12"/>
      <c r="L93" s="12"/>
      <c r="N93" s="12"/>
      <c r="O93" s="12"/>
      <c r="P93" s="12"/>
      <c r="R93" s="12"/>
      <c r="S93" s="12"/>
      <c r="T93" s="12"/>
      <c r="V93" s="12"/>
      <c r="W93" s="12"/>
      <c r="X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row>
    <row r="94" spans="2:84" x14ac:dyDescent="0.2">
      <c r="B94" s="12"/>
      <c r="C94" s="12"/>
      <c r="D94" s="12"/>
      <c r="F94" s="12"/>
      <c r="G94" s="12"/>
      <c r="H94" s="12"/>
      <c r="J94" s="12"/>
      <c r="K94" s="12"/>
      <c r="L94" s="12"/>
      <c r="N94" s="12"/>
      <c r="O94" s="12"/>
      <c r="P94" s="12"/>
      <c r="R94" s="12"/>
      <c r="S94" s="12"/>
      <c r="T94" s="12"/>
      <c r="V94" s="12"/>
      <c r="W94" s="12"/>
      <c r="X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row>
    <row r="95" spans="2:84" x14ac:dyDescent="0.2">
      <c r="B95" s="12"/>
      <c r="C95" s="12"/>
      <c r="D95" s="12"/>
      <c r="F95" s="12"/>
      <c r="G95" s="12"/>
      <c r="H95" s="12"/>
      <c r="J95" s="12"/>
      <c r="K95" s="12"/>
      <c r="L95" s="12"/>
      <c r="N95" s="12"/>
      <c r="O95" s="12"/>
      <c r="P95" s="12"/>
      <c r="R95" s="12"/>
      <c r="S95" s="12"/>
      <c r="T95" s="12"/>
      <c r="V95" s="12"/>
      <c r="W95" s="12"/>
      <c r="X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row>
    <row r="96" spans="2:84" x14ac:dyDescent="0.2">
      <c r="B96" s="12"/>
      <c r="C96" s="12"/>
      <c r="D96" s="12"/>
      <c r="F96" s="12"/>
      <c r="G96" s="12"/>
      <c r="H96" s="12"/>
      <c r="J96" s="12"/>
      <c r="K96" s="12"/>
      <c r="L96" s="12"/>
      <c r="N96" s="12"/>
      <c r="O96" s="12"/>
      <c r="P96" s="12"/>
      <c r="R96" s="12"/>
      <c r="S96" s="12"/>
      <c r="T96" s="12"/>
      <c r="V96" s="12"/>
      <c r="W96" s="12"/>
      <c r="X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row>
    <row r="97" spans="2:84" x14ac:dyDescent="0.2">
      <c r="B97" s="12"/>
      <c r="C97" s="12"/>
      <c r="D97" s="12"/>
      <c r="F97" s="12"/>
      <c r="G97" s="12"/>
      <c r="H97" s="12"/>
      <c r="J97" s="12"/>
      <c r="K97" s="12"/>
      <c r="L97" s="12"/>
      <c r="N97" s="12"/>
      <c r="O97" s="12"/>
      <c r="P97" s="12"/>
      <c r="R97" s="12"/>
      <c r="S97" s="12"/>
      <c r="T97" s="12"/>
      <c r="V97" s="12"/>
      <c r="W97" s="12"/>
      <c r="X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row>
    <row r="98" spans="2:84" x14ac:dyDescent="0.2">
      <c r="B98" s="12"/>
      <c r="C98" s="12"/>
      <c r="D98" s="12"/>
      <c r="F98" s="12"/>
      <c r="G98" s="12"/>
      <c r="H98" s="12"/>
      <c r="J98" s="12"/>
      <c r="K98" s="12"/>
      <c r="L98" s="12"/>
      <c r="N98" s="12"/>
      <c r="O98" s="12"/>
      <c r="P98" s="12"/>
      <c r="R98" s="12"/>
      <c r="S98" s="12"/>
      <c r="T98" s="12"/>
      <c r="V98" s="12"/>
      <c r="W98" s="12"/>
      <c r="X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row>
    <row r="99" spans="2:84" x14ac:dyDescent="0.2">
      <c r="B99" s="12"/>
      <c r="C99" s="12"/>
      <c r="D99" s="12"/>
      <c r="F99" s="12"/>
      <c r="G99" s="12"/>
      <c r="H99" s="12"/>
      <c r="J99" s="12"/>
      <c r="K99" s="12"/>
      <c r="L99" s="12"/>
      <c r="N99" s="12"/>
      <c r="O99" s="12"/>
      <c r="P99" s="12"/>
      <c r="R99" s="12"/>
      <c r="S99" s="12"/>
      <c r="T99" s="12"/>
      <c r="V99" s="12"/>
      <c r="W99" s="12"/>
      <c r="X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row>
    <row r="100" spans="2:84" x14ac:dyDescent="0.2">
      <c r="B100" s="12"/>
      <c r="C100" s="12"/>
      <c r="D100" s="12"/>
      <c r="F100" s="12"/>
      <c r="G100" s="12"/>
      <c r="H100" s="12"/>
      <c r="J100" s="12"/>
      <c r="K100" s="12"/>
      <c r="L100" s="12"/>
      <c r="N100" s="12"/>
      <c r="O100" s="12"/>
      <c r="P100" s="12"/>
      <c r="R100" s="12"/>
      <c r="S100" s="12"/>
      <c r="T100" s="12"/>
      <c r="V100" s="12"/>
      <c r="W100" s="12"/>
      <c r="X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row>
    <row r="101" spans="2:84" x14ac:dyDescent="0.2">
      <c r="B101" s="12"/>
      <c r="C101" s="12"/>
      <c r="D101" s="12"/>
      <c r="F101" s="12"/>
      <c r="G101" s="12"/>
      <c r="H101" s="12"/>
      <c r="J101" s="12"/>
      <c r="K101" s="12"/>
      <c r="L101" s="12"/>
      <c r="N101" s="12"/>
      <c r="O101" s="12"/>
      <c r="P101" s="12"/>
      <c r="R101" s="12"/>
      <c r="S101" s="12"/>
      <c r="T101" s="12"/>
      <c r="V101" s="12"/>
      <c r="W101" s="12"/>
      <c r="X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row>
    <row r="102" spans="2:84" x14ac:dyDescent="0.2">
      <c r="B102" s="12"/>
      <c r="C102" s="12"/>
      <c r="D102" s="12"/>
      <c r="F102" s="12"/>
      <c r="G102" s="12"/>
      <c r="H102" s="12"/>
      <c r="J102" s="12"/>
      <c r="K102" s="12"/>
      <c r="L102" s="12"/>
      <c r="N102" s="12"/>
      <c r="O102" s="12"/>
      <c r="P102" s="12"/>
      <c r="R102" s="12"/>
      <c r="S102" s="12"/>
      <c r="T102" s="12"/>
      <c r="V102" s="12"/>
      <c r="W102" s="12"/>
      <c r="X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row>
    <row r="103" spans="2:84" x14ac:dyDescent="0.2">
      <c r="B103" s="12"/>
      <c r="C103" s="12"/>
      <c r="D103" s="12"/>
      <c r="F103" s="12"/>
      <c r="G103" s="12"/>
      <c r="H103" s="12"/>
      <c r="J103" s="12"/>
      <c r="K103" s="12"/>
      <c r="L103" s="12"/>
      <c r="N103" s="12"/>
      <c r="O103" s="12"/>
      <c r="P103" s="12"/>
      <c r="R103" s="12"/>
      <c r="S103" s="12"/>
      <c r="T103" s="12"/>
      <c r="V103" s="12"/>
      <c r="W103" s="12"/>
      <c r="X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row>
    <row r="104" spans="2:84" x14ac:dyDescent="0.2">
      <c r="B104" s="12"/>
      <c r="C104" s="12"/>
      <c r="D104" s="12"/>
      <c r="F104" s="12"/>
      <c r="G104" s="12"/>
      <c r="H104" s="12"/>
      <c r="J104" s="12"/>
      <c r="K104" s="12"/>
      <c r="L104" s="12"/>
      <c r="N104" s="12"/>
      <c r="O104" s="12"/>
      <c r="P104" s="12"/>
      <c r="R104" s="12"/>
      <c r="S104" s="12"/>
      <c r="T104" s="12"/>
      <c r="V104" s="12"/>
      <c r="W104" s="12"/>
      <c r="X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row>
    <row r="105" spans="2:84" x14ac:dyDescent="0.2">
      <c r="B105" s="12"/>
      <c r="C105" s="12"/>
      <c r="D105" s="12"/>
      <c r="F105" s="12"/>
      <c r="G105" s="12"/>
      <c r="H105" s="12"/>
      <c r="L105" s="12"/>
      <c r="N105" s="12"/>
      <c r="O105" s="12"/>
      <c r="P105" s="12"/>
      <c r="R105" s="12"/>
      <c r="S105" s="12"/>
      <c r="T105" s="12"/>
      <c r="V105" s="12"/>
      <c r="W105" s="12"/>
      <c r="X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row>
    <row r="106" spans="2:84" x14ac:dyDescent="0.2">
      <c r="B106" s="12"/>
      <c r="C106" s="12"/>
      <c r="D106" s="12"/>
      <c r="F106" s="12"/>
      <c r="G106" s="12"/>
      <c r="H106" s="12"/>
      <c r="L106" s="12"/>
      <c r="N106" s="12"/>
      <c r="O106" s="12"/>
      <c r="P106" s="12"/>
      <c r="R106" s="12"/>
      <c r="S106" s="12"/>
      <c r="T106" s="12"/>
      <c r="V106" s="12"/>
      <c r="W106" s="12"/>
      <c r="X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row>
    <row r="107" spans="2:84" x14ac:dyDescent="0.2">
      <c r="B107" s="12"/>
      <c r="C107" s="12"/>
      <c r="D107" s="12"/>
      <c r="F107" s="12"/>
      <c r="G107" s="12"/>
      <c r="H107" s="12"/>
      <c r="L107" s="12"/>
      <c r="N107" s="12"/>
      <c r="O107" s="12"/>
      <c r="P107" s="12"/>
      <c r="R107" s="12"/>
      <c r="S107" s="12"/>
      <c r="T107" s="12"/>
      <c r="V107" s="12"/>
      <c r="W107" s="12"/>
      <c r="X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row>
    <row r="108" spans="2:84" x14ac:dyDescent="0.2">
      <c r="B108" s="12"/>
      <c r="C108" s="12"/>
      <c r="D108" s="12"/>
      <c r="F108" s="12"/>
      <c r="G108" s="12"/>
      <c r="H108" s="12"/>
      <c r="L108" s="12"/>
      <c r="N108" s="12"/>
      <c r="O108" s="12"/>
      <c r="P108" s="12"/>
      <c r="R108" s="12"/>
      <c r="S108" s="12"/>
      <c r="T108" s="12"/>
      <c r="V108" s="12"/>
      <c r="W108" s="12"/>
      <c r="X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row>
    <row r="109" spans="2:84" x14ac:dyDescent="0.2">
      <c r="B109" s="12"/>
      <c r="C109" s="12"/>
      <c r="D109" s="12"/>
      <c r="F109" s="12"/>
      <c r="G109" s="12"/>
      <c r="H109" s="12"/>
      <c r="L109" s="12"/>
      <c r="N109" s="12"/>
      <c r="O109" s="12"/>
      <c r="P109" s="12"/>
      <c r="R109" s="12"/>
      <c r="S109" s="12"/>
      <c r="T109" s="12"/>
      <c r="V109" s="12"/>
      <c r="W109" s="12"/>
      <c r="X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row>
    <row r="110" spans="2:84" x14ac:dyDescent="0.2">
      <c r="B110" s="12"/>
      <c r="C110" s="12"/>
      <c r="D110" s="12"/>
      <c r="F110" s="12"/>
      <c r="G110" s="12"/>
      <c r="H110" s="12"/>
      <c r="L110" s="12"/>
      <c r="N110" s="12"/>
      <c r="O110" s="12"/>
      <c r="P110" s="12"/>
      <c r="R110" s="12"/>
      <c r="S110" s="12"/>
      <c r="T110" s="12"/>
      <c r="V110" s="12"/>
      <c r="W110" s="12"/>
      <c r="X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row>
    <row r="111" spans="2:84" x14ac:dyDescent="0.2">
      <c r="B111" s="12"/>
      <c r="C111" s="12"/>
      <c r="D111" s="12"/>
      <c r="F111" s="12"/>
      <c r="G111" s="12"/>
      <c r="H111" s="12"/>
      <c r="L111" s="12"/>
      <c r="N111" s="12"/>
      <c r="O111" s="12"/>
      <c r="P111" s="12"/>
      <c r="R111" s="12"/>
      <c r="S111" s="12"/>
      <c r="T111" s="12"/>
      <c r="V111" s="12"/>
      <c r="W111" s="12"/>
      <c r="X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row>
    <row r="112" spans="2:84" x14ac:dyDescent="0.2">
      <c r="D112" s="12"/>
      <c r="H112" s="12"/>
      <c r="N112" s="12"/>
      <c r="O112" s="12"/>
      <c r="P112" s="12"/>
      <c r="R112" s="12"/>
      <c r="S112" s="12"/>
      <c r="T112" s="12"/>
      <c r="V112" s="12"/>
      <c r="W112" s="12"/>
      <c r="X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row>
    <row r="113" spans="4:84" x14ac:dyDescent="0.2">
      <c r="D113" s="12"/>
      <c r="H113" s="12"/>
      <c r="N113" s="12"/>
      <c r="O113" s="12"/>
      <c r="P113" s="12"/>
      <c r="T113" s="12"/>
      <c r="V113" s="12"/>
      <c r="W113" s="12"/>
      <c r="X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row>
    <row r="114" spans="4:84" x14ac:dyDescent="0.2">
      <c r="D114" s="12"/>
      <c r="H114" s="12"/>
      <c r="P114" s="12"/>
      <c r="T114" s="12"/>
      <c r="V114" s="12"/>
      <c r="W114" s="12"/>
      <c r="X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row>
    <row r="115" spans="4:84" x14ac:dyDescent="0.2">
      <c r="D115" s="12"/>
      <c r="H115" s="12"/>
      <c r="P115" s="12"/>
      <c r="T115" s="12"/>
      <c r="V115" s="12"/>
      <c r="W115" s="12"/>
      <c r="X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row>
    <row r="116" spans="4:84" x14ac:dyDescent="0.2">
      <c r="D116" s="12"/>
      <c r="H116" s="12"/>
      <c r="P116" s="12"/>
      <c r="T116" s="12"/>
      <c r="V116" s="12"/>
      <c r="W116" s="12"/>
      <c r="X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row>
    <row r="117" spans="4:84" x14ac:dyDescent="0.2">
      <c r="D117" s="12"/>
      <c r="H117" s="12"/>
      <c r="P117" s="12"/>
      <c r="T117" s="12"/>
      <c r="V117" s="12"/>
      <c r="W117" s="12"/>
      <c r="X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row>
    <row r="118" spans="4:84" x14ac:dyDescent="0.2">
      <c r="D118" s="12"/>
      <c r="H118" s="12"/>
      <c r="P118" s="12"/>
      <c r="T118" s="12"/>
      <c r="V118" s="12"/>
      <c r="W118" s="12"/>
      <c r="X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row>
    <row r="119" spans="4:84" x14ac:dyDescent="0.2">
      <c r="P119" s="12"/>
      <c r="T119" s="12"/>
      <c r="V119" s="12"/>
      <c r="W119" s="12"/>
      <c r="X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row>
    <row r="120" spans="4:84" x14ac:dyDescent="0.2">
      <c r="P120" s="12"/>
      <c r="V120" s="12"/>
      <c r="W120" s="12"/>
      <c r="X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row>
    <row r="121" spans="4:84" x14ac:dyDescent="0.2">
      <c r="V121" s="12"/>
      <c r="W121" s="12"/>
      <c r="X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row>
    <row r="122" spans="4:84" x14ac:dyDescent="0.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row>
    <row r="123" spans="4:84" x14ac:dyDescent="0.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row>
  </sheetData>
  <sortState xmlns:xlrd2="http://schemas.microsoft.com/office/spreadsheetml/2017/richdata2" ref="R6:S38">
    <sortCondition descending="1" ref="S6:S38"/>
  </sortState>
  <mergeCells count="43">
    <mergeCell ref="B2:D2"/>
    <mergeCell ref="B4:D4"/>
    <mergeCell ref="F2:H2"/>
    <mergeCell ref="F4:H4"/>
    <mergeCell ref="AX4:AZ4"/>
    <mergeCell ref="AL4:AN4"/>
    <mergeCell ref="AH4:AJ4"/>
    <mergeCell ref="AT4:AV4"/>
    <mergeCell ref="J2:L2"/>
    <mergeCell ref="J4:L4"/>
    <mergeCell ref="AP4:AR4"/>
    <mergeCell ref="R2:T2"/>
    <mergeCell ref="R4:T4"/>
    <mergeCell ref="V2:X2"/>
    <mergeCell ref="V4:X4"/>
    <mergeCell ref="AP2:AR2"/>
    <mergeCell ref="AH2:AJ2"/>
    <mergeCell ref="AD4:AF4"/>
    <mergeCell ref="BZ2:CB2"/>
    <mergeCell ref="CD2:CF2"/>
    <mergeCell ref="AT2:AV2"/>
    <mergeCell ref="AX2:AZ2"/>
    <mergeCell ref="BB2:BD2"/>
    <mergeCell ref="BF2:BH2"/>
    <mergeCell ref="BV2:BX2"/>
    <mergeCell ref="BN2:BP2"/>
    <mergeCell ref="BR2:BT2"/>
    <mergeCell ref="BJ2:BL2"/>
    <mergeCell ref="BB59:BD67"/>
    <mergeCell ref="BB4:BD4"/>
    <mergeCell ref="CD4:CF4"/>
    <mergeCell ref="BJ4:BL4"/>
    <mergeCell ref="BN4:BP4"/>
    <mergeCell ref="BR4:BT4"/>
    <mergeCell ref="BV4:BX4"/>
    <mergeCell ref="BZ4:CB4"/>
    <mergeCell ref="BF4:BH4"/>
    <mergeCell ref="Z4:AB4"/>
    <mergeCell ref="Z2:AB2"/>
    <mergeCell ref="AD2:AF2"/>
    <mergeCell ref="AL2:AN2"/>
    <mergeCell ref="N2:P2"/>
    <mergeCell ref="N4:P4"/>
  </mergeCells>
  <printOptions horizontalCentered="1" verticalCentered="1"/>
  <pageMargins left="0.25" right="0.25" top="0.75" bottom="0.75" header="0.3" footer="0.3"/>
  <pageSetup paperSize="9" scale="74" fitToWidth="0"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CF339"/>
  <sheetViews>
    <sheetView showWhiteSpace="0" zoomScale="90" zoomScaleNormal="90" workbookViewId="0">
      <selection activeCell="F39" sqref="F39"/>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1.75" customHeight="1" x14ac:dyDescent="0.25">
      <c r="B2" s="53" t="s">
        <v>244</v>
      </c>
      <c r="C2" s="53"/>
      <c r="D2" s="53"/>
      <c r="F2" s="53" t="s">
        <v>244</v>
      </c>
      <c r="G2" s="53"/>
      <c r="H2" s="53"/>
      <c r="J2" s="53" t="s">
        <v>244</v>
      </c>
      <c r="K2" s="53"/>
      <c r="L2" s="53"/>
      <c r="N2" s="53" t="s">
        <v>244</v>
      </c>
      <c r="O2" s="53"/>
      <c r="P2" s="53"/>
      <c r="R2" s="53" t="s">
        <v>244</v>
      </c>
      <c r="S2" s="53"/>
      <c r="T2" s="53"/>
      <c r="V2" s="53" t="s">
        <v>244</v>
      </c>
      <c r="W2" s="53"/>
      <c r="X2" s="53"/>
      <c r="Z2" s="53" t="s">
        <v>244</v>
      </c>
      <c r="AA2" s="53"/>
      <c r="AB2" s="53"/>
      <c r="AC2" s="4"/>
      <c r="AD2" s="53" t="s">
        <v>244</v>
      </c>
      <c r="AE2" s="53"/>
      <c r="AF2" s="53"/>
      <c r="AG2" s="4"/>
      <c r="AH2" s="53" t="s">
        <v>244</v>
      </c>
      <c r="AI2" s="53"/>
      <c r="AJ2" s="53"/>
      <c r="AK2" s="4"/>
      <c r="AL2" s="53" t="s">
        <v>244</v>
      </c>
      <c r="AM2" s="53"/>
      <c r="AN2" s="53"/>
      <c r="AO2" s="4"/>
      <c r="AP2" s="53" t="s">
        <v>244</v>
      </c>
      <c r="AQ2" s="53"/>
      <c r="AR2" s="53"/>
      <c r="AS2" s="4"/>
      <c r="AT2" s="53" t="s">
        <v>244</v>
      </c>
      <c r="AU2" s="53"/>
      <c r="AV2" s="53"/>
      <c r="AX2" s="53" t="s">
        <v>244</v>
      </c>
      <c r="AY2" s="53"/>
      <c r="AZ2" s="53"/>
      <c r="BB2" s="53" t="s">
        <v>244</v>
      </c>
      <c r="BC2" s="53"/>
      <c r="BD2" s="53"/>
      <c r="BF2" s="53" t="s">
        <v>244</v>
      </c>
      <c r="BG2" s="53"/>
      <c r="BH2" s="53"/>
      <c r="BJ2" s="53" t="s">
        <v>244</v>
      </c>
      <c r="BK2" s="53"/>
      <c r="BL2" s="53"/>
      <c r="BN2" s="53" t="s">
        <v>244</v>
      </c>
      <c r="BO2" s="53"/>
      <c r="BP2" s="53"/>
      <c r="BR2" s="53" t="s">
        <v>244</v>
      </c>
      <c r="BS2" s="53"/>
      <c r="BT2" s="53"/>
      <c r="BV2" s="53" t="s">
        <v>244</v>
      </c>
      <c r="BW2" s="53"/>
      <c r="BX2" s="53"/>
      <c r="BZ2" s="53" t="s">
        <v>244</v>
      </c>
      <c r="CA2" s="53"/>
      <c r="CB2" s="53"/>
      <c r="CD2" s="53" t="s">
        <v>244</v>
      </c>
      <c r="CE2" s="53"/>
      <c r="CF2" s="53"/>
    </row>
    <row r="4" spans="2:84" ht="39.75" customHeight="1" x14ac:dyDescent="0.2">
      <c r="B4" s="56" t="s">
        <v>380</v>
      </c>
      <c r="C4" s="57"/>
      <c r="D4" s="58"/>
      <c r="F4" s="56" t="s">
        <v>369</v>
      </c>
      <c r="G4" s="57"/>
      <c r="H4" s="58"/>
      <c r="J4" s="56" t="s">
        <v>356</v>
      </c>
      <c r="K4" s="57"/>
      <c r="L4" s="58"/>
      <c r="N4" s="56" t="s">
        <v>336</v>
      </c>
      <c r="O4" s="57"/>
      <c r="P4" s="58"/>
      <c r="R4" s="56" t="s">
        <v>327</v>
      </c>
      <c r="S4" s="57"/>
      <c r="T4" s="58"/>
      <c r="V4" s="47" t="s">
        <v>316</v>
      </c>
      <c r="W4" s="48"/>
      <c r="X4" s="49"/>
      <c r="Z4" s="47" t="s">
        <v>245</v>
      </c>
      <c r="AA4" s="48"/>
      <c r="AB4" s="49"/>
      <c r="AD4" s="47" t="s">
        <v>229</v>
      </c>
      <c r="AE4" s="48"/>
      <c r="AF4" s="49"/>
      <c r="AG4" s="12"/>
      <c r="AH4" s="47" t="s">
        <v>230</v>
      </c>
      <c r="AI4" s="48"/>
      <c r="AJ4" s="49"/>
      <c r="AK4" s="12"/>
      <c r="AL4" s="47" t="s">
        <v>231</v>
      </c>
      <c r="AM4" s="48"/>
      <c r="AN4" s="49"/>
      <c r="AO4" s="12"/>
      <c r="AP4" s="47" t="s">
        <v>232</v>
      </c>
      <c r="AQ4" s="51"/>
      <c r="AR4" s="52"/>
      <c r="AS4" s="12"/>
      <c r="AT4" s="47" t="s">
        <v>233</v>
      </c>
      <c r="AU4" s="51"/>
      <c r="AV4" s="52"/>
      <c r="AW4" s="12"/>
      <c r="AX4" s="47" t="s">
        <v>234</v>
      </c>
      <c r="AY4" s="51"/>
      <c r="AZ4" s="52"/>
      <c r="BA4" s="12"/>
      <c r="BB4" s="47" t="s">
        <v>235</v>
      </c>
      <c r="BC4" s="51"/>
      <c r="BD4" s="52"/>
      <c r="BE4" s="12"/>
      <c r="BF4" s="47" t="s">
        <v>236</v>
      </c>
      <c r="BG4" s="51"/>
      <c r="BH4" s="52"/>
      <c r="BI4" s="12"/>
      <c r="BJ4" s="47" t="s">
        <v>237</v>
      </c>
      <c r="BK4" s="51"/>
      <c r="BL4" s="52"/>
      <c r="BM4" s="12"/>
      <c r="BN4" s="47" t="s">
        <v>238</v>
      </c>
      <c r="BO4" s="51"/>
      <c r="BP4" s="52"/>
      <c r="BQ4" s="12"/>
      <c r="BR4" s="47" t="s">
        <v>239</v>
      </c>
      <c r="BS4" s="51"/>
      <c r="BT4" s="52"/>
      <c r="BU4" s="12"/>
      <c r="BV4" s="47" t="s">
        <v>240</v>
      </c>
      <c r="BW4" s="51"/>
      <c r="BX4" s="52"/>
      <c r="BY4" s="12"/>
      <c r="BZ4" s="47" t="s">
        <v>241</v>
      </c>
      <c r="CA4" s="51"/>
      <c r="CB4" s="52"/>
      <c r="CC4" s="12"/>
      <c r="CD4" s="47" t="s">
        <v>242</v>
      </c>
      <c r="CE4" s="51"/>
      <c r="CF4" s="52"/>
    </row>
    <row r="5" spans="2:84" ht="77.25" customHeight="1" x14ac:dyDescent="0.2">
      <c r="B5" s="32"/>
      <c r="C5" s="14" t="s">
        <v>208</v>
      </c>
      <c r="D5" s="41" t="s">
        <v>209</v>
      </c>
      <c r="F5" s="32"/>
      <c r="G5" s="14" t="s">
        <v>208</v>
      </c>
      <c r="H5" s="41" t="s">
        <v>209</v>
      </c>
      <c r="J5" s="32"/>
      <c r="K5" s="14" t="s">
        <v>208</v>
      </c>
      <c r="L5" s="41" t="s">
        <v>209</v>
      </c>
      <c r="N5" s="32"/>
      <c r="O5" s="14" t="s">
        <v>208</v>
      </c>
      <c r="P5" s="41" t="s">
        <v>209</v>
      </c>
      <c r="R5" s="32"/>
      <c r="S5" s="14" t="s">
        <v>208</v>
      </c>
      <c r="T5" s="41" t="s">
        <v>209</v>
      </c>
      <c r="V5" s="32"/>
      <c r="W5" s="14" t="s">
        <v>208</v>
      </c>
      <c r="X5" s="41" t="s">
        <v>209</v>
      </c>
      <c r="Z5" s="32"/>
      <c r="AA5" s="14" t="s">
        <v>208</v>
      </c>
      <c r="AB5" s="41" t="s">
        <v>209</v>
      </c>
      <c r="AD5" s="32"/>
      <c r="AE5" s="14" t="s">
        <v>208</v>
      </c>
      <c r="AF5" s="41" t="s">
        <v>209</v>
      </c>
      <c r="AG5" s="12"/>
      <c r="AH5" s="32"/>
      <c r="AI5" s="14" t="s">
        <v>208</v>
      </c>
      <c r="AJ5" s="41" t="s">
        <v>209</v>
      </c>
      <c r="AK5" s="12"/>
      <c r="AL5" s="32"/>
      <c r="AM5" s="14" t="s">
        <v>208</v>
      </c>
      <c r="AN5" s="41" t="s">
        <v>209</v>
      </c>
      <c r="AO5" s="12"/>
      <c r="AP5" s="32"/>
      <c r="AQ5" s="14" t="s">
        <v>208</v>
      </c>
      <c r="AR5" s="41" t="s">
        <v>209</v>
      </c>
      <c r="AS5" s="12"/>
      <c r="AT5" s="32"/>
      <c r="AU5" s="14" t="s">
        <v>208</v>
      </c>
      <c r="AV5" s="41" t="s">
        <v>209</v>
      </c>
      <c r="AW5" s="12"/>
      <c r="AX5" s="32"/>
      <c r="AY5" s="14" t="s">
        <v>208</v>
      </c>
      <c r="AZ5" s="41" t="s">
        <v>209</v>
      </c>
      <c r="BA5" s="12"/>
      <c r="BB5" s="32"/>
      <c r="BC5" s="14" t="s">
        <v>208</v>
      </c>
      <c r="BD5" s="41" t="s">
        <v>209</v>
      </c>
      <c r="BE5" s="12"/>
      <c r="BF5" s="32"/>
      <c r="BG5" s="14" t="s">
        <v>262</v>
      </c>
      <c r="BH5" s="41" t="s">
        <v>209</v>
      </c>
      <c r="BI5" s="12"/>
      <c r="BJ5" s="32"/>
      <c r="BK5" s="14" t="s">
        <v>262</v>
      </c>
      <c r="BL5" s="41" t="s">
        <v>209</v>
      </c>
      <c r="BM5" s="12"/>
      <c r="BN5" s="32"/>
      <c r="BO5" s="14" t="s">
        <v>262</v>
      </c>
      <c r="BP5" s="41" t="s">
        <v>209</v>
      </c>
      <c r="BQ5" s="12"/>
      <c r="BR5" s="32"/>
      <c r="BS5" s="14" t="s">
        <v>262</v>
      </c>
      <c r="BT5" s="41" t="s">
        <v>209</v>
      </c>
      <c r="BU5" s="12"/>
      <c r="BV5" s="32"/>
      <c r="BW5" s="14" t="s">
        <v>262</v>
      </c>
      <c r="BX5" s="41" t="s">
        <v>209</v>
      </c>
      <c r="BY5" s="12"/>
      <c r="BZ5" s="32"/>
      <c r="CA5" s="14" t="s">
        <v>262</v>
      </c>
      <c r="CB5" s="41" t="s">
        <v>209</v>
      </c>
      <c r="CC5" s="12"/>
      <c r="CD5" s="32"/>
      <c r="CE5" s="14" t="s">
        <v>262</v>
      </c>
      <c r="CF5" s="41" t="s">
        <v>209</v>
      </c>
    </row>
    <row r="6" spans="2:84" ht="12.75" customHeight="1" x14ac:dyDescent="0.2">
      <c r="B6" s="13" t="s">
        <v>168</v>
      </c>
      <c r="C6" s="16">
        <v>441506158</v>
      </c>
      <c r="D6" s="42">
        <f>C6/$C$26</f>
        <v>0.20188204031018364</v>
      </c>
      <c r="F6" s="13" t="s">
        <v>168</v>
      </c>
      <c r="G6" s="16">
        <v>428947592</v>
      </c>
      <c r="H6" s="42">
        <f t="shared" ref="H6:H27" si="0">G6/$G$28</f>
        <v>0.20077912191717479</v>
      </c>
      <c r="J6" s="13" t="s">
        <v>168</v>
      </c>
      <c r="K6" s="16">
        <v>391692559</v>
      </c>
      <c r="L6" s="42">
        <f>K6/$K$33</f>
        <v>0.19043334025066291</v>
      </c>
      <c r="N6" s="13" t="s">
        <v>168</v>
      </c>
      <c r="O6" s="16">
        <v>381130957</v>
      </c>
      <c r="P6" s="42">
        <f>O6/$O$27</f>
        <v>0.19118395841428626</v>
      </c>
      <c r="R6" s="13" t="s">
        <v>168</v>
      </c>
      <c r="S6" s="16">
        <v>349870302</v>
      </c>
      <c r="T6" s="42">
        <f>S6/$S$27</f>
        <v>0.18071598388920795</v>
      </c>
      <c r="V6" s="13" t="s">
        <v>168</v>
      </c>
      <c r="W6" s="16">
        <v>327547324</v>
      </c>
      <c r="X6" s="42">
        <f>W6/$W$27</f>
        <v>0.17453768677429518</v>
      </c>
      <c r="Z6" s="13" t="s">
        <v>168</v>
      </c>
      <c r="AA6" s="16">
        <v>316576170</v>
      </c>
      <c r="AB6" s="42">
        <f>AA6/$AA$27</f>
        <v>0.17276407919240366</v>
      </c>
      <c r="AD6" s="13" t="s">
        <v>168</v>
      </c>
      <c r="AE6" s="16">
        <v>312848563</v>
      </c>
      <c r="AF6" s="42">
        <f>AE6/$AE$27</f>
        <v>0.17223105670090713</v>
      </c>
      <c r="AG6" s="12"/>
      <c r="AH6" s="13" t="s">
        <v>168</v>
      </c>
      <c r="AI6" s="16">
        <v>302255677</v>
      </c>
      <c r="AJ6" s="42">
        <f>AI6/$AI$27</f>
        <v>0.16625906375547403</v>
      </c>
      <c r="AK6" s="12"/>
      <c r="AL6" s="13" t="s">
        <v>168</v>
      </c>
      <c r="AM6" s="16">
        <v>327992097</v>
      </c>
      <c r="AN6" s="42">
        <f>AM6/$AM$27</f>
        <v>0.17952240488561066</v>
      </c>
      <c r="AO6" s="12"/>
      <c r="AP6" s="13" t="s">
        <v>168</v>
      </c>
      <c r="AQ6" s="16">
        <v>328650030</v>
      </c>
      <c r="AR6" s="42">
        <f t="shared" ref="AR6:AR29" si="1">AQ6/$AQ$30</f>
        <v>0.17565959051801772</v>
      </c>
      <c r="AS6" s="12"/>
      <c r="AT6" s="13" t="s">
        <v>168</v>
      </c>
      <c r="AU6" s="16">
        <f>62411705+277951075</f>
        <v>340362780</v>
      </c>
      <c r="AV6" s="42">
        <f>AU6/$AU$33</f>
        <v>0.17993580480462801</v>
      </c>
      <c r="AW6" s="12"/>
      <c r="AX6" s="13" t="s">
        <v>168</v>
      </c>
      <c r="AY6" s="16">
        <f>66274637+281614224</f>
        <v>347888861</v>
      </c>
      <c r="AZ6" s="42">
        <f t="shared" ref="AZ6:AZ34" si="2">AY6/$AY$35</f>
        <v>0.19361001426376043</v>
      </c>
      <c r="BA6" s="12"/>
      <c r="BB6" s="13" t="s">
        <v>73</v>
      </c>
      <c r="BC6" s="16">
        <f>65606291+272367860</f>
        <v>337974151</v>
      </c>
      <c r="BD6" s="42">
        <f t="shared" ref="BD6:BD32" si="3">BC6/$BC$33</f>
        <v>0.1955559952057413</v>
      </c>
      <c r="BE6" s="12"/>
      <c r="BF6" s="13" t="s">
        <v>73</v>
      </c>
      <c r="BG6" s="16">
        <v>352383</v>
      </c>
      <c r="BH6" s="42">
        <f>BG6/$BG$30</f>
        <v>0.21332200888319572</v>
      </c>
      <c r="BI6" s="12"/>
      <c r="BJ6" s="33" t="s">
        <v>27</v>
      </c>
      <c r="BK6" s="38">
        <v>338356</v>
      </c>
      <c r="BL6" s="42">
        <f>BK6/$BK$30</f>
        <v>0.21332106031327724</v>
      </c>
      <c r="BM6" s="12"/>
      <c r="BN6" s="33" t="s">
        <v>27</v>
      </c>
      <c r="BO6" s="38">
        <v>338290</v>
      </c>
      <c r="BP6" s="42">
        <f>BO6/$BO$28</f>
        <v>0.21961164657774176</v>
      </c>
      <c r="BQ6" s="12"/>
      <c r="BR6" s="33" t="s">
        <v>27</v>
      </c>
      <c r="BS6" s="38">
        <v>317171</v>
      </c>
      <c r="BT6" s="42">
        <f>BS6/$BS$29</f>
        <v>0.22182225600992556</v>
      </c>
      <c r="BU6" s="12"/>
      <c r="BV6" s="33" t="s">
        <v>27</v>
      </c>
      <c r="BW6" s="38">
        <v>314468</v>
      </c>
      <c r="BX6" s="42">
        <f>BW6/$BW$33</f>
        <v>0.22346770474247435</v>
      </c>
      <c r="BY6" s="12"/>
      <c r="BZ6" s="33" t="s">
        <v>27</v>
      </c>
      <c r="CA6" s="38">
        <v>305080</v>
      </c>
      <c r="CB6" s="42">
        <f>CA6/$CA$33</f>
        <v>0.22076035981015246</v>
      </c>
      <c r="CC6" s="12"/>
      <c r="CD6" s="33" t="s">
        <v>27</v>
      </c>
      <c r="CE6" s="38">
        <v>306484</v>
      </c>
      <c r="CF6" s="42">
        <f>CE6/$CE$36</f>
        <v>0.22178257370946919</v>
      </c>
    </row>
    <row r="7" spans="2:84" ht="12.75" customHeight="1" x14ac:dyDescent="0.2">
      <c r="B7" s="33" t="s">
        <v>142</v>
      </c>
      <c r="C7" s="16">
        <v>318539076</v>
      </c>
      <c r="D7" s="42">
        <f t="shared" ref="D7:D25" si="4">C7/$C$26</f>
        <v>0.14565440915413155</v>
      </c>
      <c r="F7" s="33" t="s">
        <v>142</v>
      </c>
      <c r="G7" s="16">
        <v>303731944</v>
      </c>
      <c r="H7" s="42">
        <f t="shared" si="0"/>
        <v>0.14216895991927261</v>
      </c>
      <c r="J7" s="33" t="s">
        <v>142</v>
      </c>
      <c r="K7" s="16">
        <v>248678023</v>
      </c>
      <c r="L7" s="42">
        <f t="shared" ref="L7:L32" si="5">K7/$K$33</f>
        <v>0.12090244115875884</v>
      </c>
      <c r="N7" s="33" t="s">
        <v>142</v>
      </c>
      <c r="O7" s="16">
        <v>225870349</v>
      </c>
      <c r="P7" s="42">
        <f t="shared" ref="P7:P26" si="6">O7/$O$27</f>
        <v>0.1133017054036792</v>
      </c>
      <c r="R7" s="33" t="s">
        <v>142</v>
      </c>
      <c r="S7" s="16">
        <v>232597268</v>
      </c>
      <c r="T7" s="42">
        <f t="shared" ref="T7:T26" si="7">S7/$S$27</f>
        <v>0.12014178938960583</v>
      </c>
      <c r="V7" s="13" t="s">
        <v>142</v>
      </c>
      <c r="W7" s="16">
        <v>238794527</v>
      </c>
      <c r="X7" s="42">
        <f t="shared" ref="X7:X26" si="8">W7/$W$27</f>
        <v>0.12724464925545226</v>
      </c>
      <c r="Z7" s="13" t="s">
        <v>142</v>
      </c>
      <c r="AA7" s="16">
        <v>241330835</v>
      </c>
      <c r="AB7" s="42">
        <f t="shared" ref="AB7:AB26" si="9">AA7/$AA$27</f>
        <v>0.1317006883035729</v>
      </c>
      <c r="AD7" s="13" t="s">
        <v>142</v>
      </c>
      <c r="AE7" s="16">
        <v>244979830</v>
      </c>
      <c r="AF7" s="42">
        <f t="shared" ref="AF7:AF26" si="10">AE7/$AE$27</f>
        <v>0.13486760043487428</v>
      </c>
      <c r="AG7" s="12"/>
      <c r="AH7" s="13" t="s">
        <v>142</v>
      </c>
      <c r="AI7" s="16">
        <v>265403553</v>
      </c>
      <c r="AJ7" s="42">
        <f t="shared" ref="AJ7:AJ26" si="11">AI7/$AI$27</f>
        <v>0.14598814711148117</v>
      </c>
      <c r="AK7" s="12"/>
      <c r="AL7" s="13" t="s">
        <v>142</v>
      </c>
      <c r="AM7" s="16">
        <v>270397574</v>
      </c>
      <c r="AN7" s="42">
        <f t="shared" ref="AN7:AN26" si="12">AM7/$AM$27</f>
        <v>0.14799875729845671</v>
      </c>
      <c r="AO7" s="12"/>
      <c r="AP7" s="13" t="s">
        <v>142</v>
      </c>
      <c r="AQ7" s="16">
        <v>274292686</v>
      </c>
      <c r="AR7" s="42">
        <f t="shared" si="1"/>
        <v>0.14660622700946416</v>
      </c>
      <c r="AS7" s="12"/>
      <c r="AT7" s="13" t="s">
        <v>142</v>
      </c>
      <c r="AU7" s="16">
        <f>50956106+242671895</f>
        <v>293628001</v>
      </c>
      <c r="AV7" s="42">
        <f t="shared" ref="AV7:AV32" si="13">AU7/$AU$33</f>
        <v>0.15522904905497928</v>
      </c>
      <c r="AW7" s="12"/>
      <c r="AX7" s="13" t="s">
        <v>142</v>
      </c>
      <c r="AY7" s="16">
        <f>49818617+234306280</f>
        <v>284124897</v>
      </c>
      <c r="AZ7" s="42">
        <f t="shared" si="2"/>
        <v>0.15812356050359272</v>
      </c>
      <c r="BA7" s="12"/>
      <c r="BB7" s="13" t="s">
        <v>79</v>
      </c>
      <c r="BC7" s="16">
        <v>291229044</v>
      </c>
      <c r="BD7" s="42">
        <f t="shared" si="3"/>
        <v>0.1685087021114719</v>
      </c>
      <c r="BE7" s="12"/>
      <c r="BF7" s="13" t="s">
        <v>28</v>
      </c>
      <c r="BG7" s="16">
        <v>284810</v>
      </c>
      <c r="BH7" s="42">
        <f t="shared" ref="BH7:BH29" si="14">BG7/$BG$30</f>
        <v>0.17241535871487265</v>
      </c>
      <c r="BI7" s="12"/>
      <c r="BJ7" s="33" t="s">
        <v>28</v>
      </c>
      <c r="BK7" s="38">
        <v>285827</v>
      </c>
      <c r="BL7" s="42">
        <f t="shared" ref="BL7:BL29" si="15">BK7/$BK$30</f>
        <v>0.18020345052596407</v>
      </c>
      <c r="BM7" s="12"/>
      <c r="BN7" s="33" t="s">
        <v>28</v>
      </c>
      <c r="BO7" s="38">
        <v>290188</v>
      </c>
      <c r="BP7" s="42">
        <f t="shared" ref="BP7:BP27" si="16">BO7/$BO$28</f>
        <v>0.18838471281179381</v>
      </c>
      <c r="BQ7" s="12"/>
      <c r="BR7" s="33" t="s">
        <v>28</v>
      </c>
      <c r="BS7" s="38">
        <v>282598</v>
      </c>
      <c r="BT7" s="42">
        <f t="shared" ref="BT7:BT28" si="17">BS7/$BS$29</f>
        <v>0.19764267825208781</v>
      </c>
      <c r="BU7" s="12"/>
      <c r="BV7" s="33" t="s">
        <v>28</v>
      </c>
      <c r="BW7" s="38">
        <v>220777</v>
      </c>
      <c r="BX7" s="42">
        <f t="shared" ref="BX7:BX32" si="18">BW7/$BW$33</f>
        <v>0.15688887088647893</v>
      </c>
      <c r="BY7" s="12"/>
      <c r="BZ7" s="33" t="s">
        <v>28</v>
      </c>
      <c r="CA7" s="38">
        <v>227279</v>
      </c>
      <c r="CB7" s="42">
        <f t="shared" ref="CB7:CB32" si="19">CA7/$CA$33</f>
        <v>0.16446241581647975</v>
      </c>
      <c r="CC7" s="12"/>
      <c r="CD7" s="33" t="s">
        <v>28</v>
      </c>
      <c r="CE7" s="38">
        <v>239453</v>
      </c>
      <c r="CF7" s="42">
        <f t="shared" ref="CF7:CF35" si="20">CE7/$CE$36</f>
        <v>0.17327659069463178</v>
      </c>
    </row>
    <row r="8" spans="2:84" ht="12.75" customHeight="1" x14ac:dyDescent="0.2">
      <c r="B8" s="33" t="s">
        <v>138</v>
      </c>
      <c r="C8" s="16">
        <v>199938231</v>
      </c>
      <c r="D8" s="42">
        <f t="shared" si="4"/>
        <v>9.1423272991559959E-2</v>
      </c>
      <c r="F8" s="33" t="s">
        <v>138</v>
      </c>
      <c r="G8" s="16">
        <v>184912130</v>
      </c>
      <c r="H8" s="42">
        <f t="shared" si="0"/>
        <v>8.6552520134521416E-2</v>
      </c>
      <c r="J8" s="33" t="s">
        <v>138</v>
      </c>
      <c r="K8" s="16">
        <v>175037615</v>
      </c>
      <c r="L8" s="42">
        <f t="shared" si="5"/>
        <v>8.5099900235683409E-2</v>
      </c>
      <c r="N8" s="33" t="s">
        <v>138</v>
      </c>
      <c r="O8" s="16">
        <v>169316139</v>
      </c>
      <c r="P8" s="42">
        <f t="shared" si="6"/>
        <v>8.493282711077052E-2</v>
      </c>
      <c r="R8" s="33" t="s">
        <v>138</v>
      </c>
      <c r="S8" s="16">
        <v>161361382</v>
      </c>
      <c r="T8" s="42">
        <f t="shared" si="7"/>
        <v>8.3346830934659694E-2</v>
      </c>
      <c r="V8" s="13" t="s">
        <v>136</v>
      </c>
      <c r="W8" s="16">
        <v>157827097</v>
      </c>
      <c r="X8" s="42">
        <f t="shared" si="8"/>
        <v>8.4100141879596926E-2</v>
      </c>
      <c r="Z8" s="13" t="s">
        <v>138</v>
      </c>
      <c r="AA8" s="16">
        <v>153408722</v>
      </c>
      <c r="AB8" s="42">
        <f t="shared" si="9"/>
        <v>8.3719240764121447E-2</v>
      </c>
      <c r="AD8" s="13" t="s">
        <v>138</v>
      </c>
      <c r="AE8" s="16">
        <v>146171068</v>
      </c>
      <c r="AF8" s="42">
        <f t="shared" si="10"/>
        <v>8.0470874660019301E-2</v>
      </c>
      <c r="AG8" s="12"/>
      <c r="AH8" s="13" t="s">
        <v>179</v>
      </c>
      <c r="AI8" s="16">
        <v>149095478</v>
      </c>
      <c r="AJ8" s="42">
        <f t="shared" si="11"/>
        <v>8.2011609603133695E-2</v>
      </c>
      <c r="AK8" s="12"/>
      <c r="AL8" s="13" t="s">
        <v>179</v>
      </c>
      <c r="AM8" s="16">
        <v>153310939</v>
      </c>
      <c r="AN8" s="42">
        <f t="shared" si="12"/>
        <v>8.3912840328439861E-2</v>
      </c>
      <c r="AO8" s="12"/>
      <c r="AP8" s="13" t="s">
        <v>179</v>
      </c>
      <c r="AQ8" s="16">
        <v>163013030</v>
      </c>
      <c r="AR8" s="42">
        <f t="shared" si="1"/>
        <v>8.7128554647937617E-2</v>
      </c>
      <c r="AS8" s="12"/>
      <c r="AT8" s="13" t="s">
        <v>140</v>
      </c>
      <c r="AU8" s="16">
        <f>33286598+114025162</f>
        <v>147311760</v>
      </c>
      <c r="AV8" s="42">
        <f t="shared" si="13"/>
        <v>7.7877669505420688E-2</v>
      </c>
      <c r="AW8" s="12"/>
      <c r="AX8" s="13" t="s">
        <v>140</v>
      </c>
      <c r="AY8" s="16">
        <f>28039346+108968340</f>
        <v>137007686</v>
      </c>
      <c r="AZ8" s="42">
        <f t="shared" si="2"/>
        <v>7.6248661611228799E-2</v>
      </c>
      <c r="BA8" s="12"/>
      <c r="BB8" s="13" t="s">
        <v>80</v>
      </c>
      <c r="BC8" s="16">
        <v>132903130</v>
      </c>
      <c r="BD8" s="42">
        <f t="shared" si="3"/>
        <v>7.6899383506722707E-2</v>
      </c>
      <c r="BE8" s="12"/>
      <c r="BF8" s="13" t="s">
        <v>1</v>
      </c>
      <c r="BG8" s="16">
        <v>132205</v>
      </c>
      <c r="BH8" s="42">
        <f t="shared" si="14"/>
        <v>8.0032907899651493E-2</v>
      </c>
      <c r="BI8" s="12"/>
      <c r="BJ8" s="13" t="s">
        <v>1</v>
      </c>
      <c r="BK8" s="38">
        <v>132373</v>
      </c>
      <c r="BL8" s="42">
        <f t="shared" si="15"/>
        <v>8.3456326226960503E-2</v>
      </c>
      <c r="BM8" s="12"/>
      <c r="BN8" s="13" t="s">
        <v>1</v>
      </c>
      <c r="BO8" s="38">
        <v>142370</v>
      </c>
      <c r="BP8" s="42">
        <f t="shared" si="16"/>
        <v>9.2423985702424244E-2</v>
      </c>
      <c r="BQ8" s="12"/>
      <c r="BR8" s="13" t="s">
        <v>1</v>
      </c>
      <c r="BS8" s="38">
        <v>140767</v>
      </c>
      <c r="BT8" s="42">
        <f t="shared" si="17"/>
        <v>9.8449270304501957E-2</v>
      </c>
      <c r="BU8" s="12"/>
      <c r="BV8" s="13" t="s">
        <v>1</v>
      </c>
      <c r="BW8" s="38">
        <v>151305</v>
      </c>
      <c r="BX8" s="42">
        <f t="shared" si="18"/>
        <v>0.10752057782050982</v>
      </c>
      <c r="BY8" s="12"/>
      <c r="BZ8" s="13" t="s">
        <v>1</v>
      </c>
      <c r="CA8" s="38">
        <v>156806</v>
      </c>
      <c r="CB8" s="42">
        <f t="shared" si="19"/>
        <v>0.11346712003537028</v>
      </c>
      <c r="CC8" s="12"/>
      <c r="CD8" s="13" t="s">
        <v>62</v>
      </c>
      <c r="CE8" s="38">
        <v>118571</v>
      </c>
      <c r="CF8" s="42">
        <f t="shared" si="20"/>
        <v>8.5802135012938596E-2</v>
      </c>
    </row>
    <row r="9" spans="2:84" ht="12.75" customHeight="1" x14ac:dyDescent="0.2">
      <c r="B9" s="33" t="s">
        <v>88</v>
      </c>
      <c r="C9" s="16">
        <v>185550933</v>
      </c>
      <c r="D9" s="42">
        <f t="shared" si="4"/>
        <v>8.4844571829274879E-2</v>
      </c>
      <c r="F9" s="33" t="s">
        <v>88</v>
      </c>
      <c r="G9" s="16">
        <v>167789065</v>
      </c>
      <c r="H9" s="42">
        <f t="shared" si="0"/>
        <v>7.8537662330562211E-2</v>
      </c>
      <c r="J9" s="33" t="s">
        <v>333</v>
      </c>
      <c r="K9" s="16">
        <v>155219170</v>
      </c>
      <c r="L9" s="42">
        <f t="shared" si="5"/>
        <v>7.5464555899402444E-2</v>
      </c>
      <c r="N9" s="33" t="s">
        <v>333</v>
      </c>
      <c r="O9" s="16">
        <v>154849678</v>
      </c>
      <c r="P9" s="42">
        <f t="shared" si="6"/>
        <v>7.7676121174322807E-2</v>
      </c>
      <c r="R9" s="33" t="s">
        <v>333</v>
      </c>
      <c r="S9" s="16">
        <v>153703441</v>
      </c>
      <c r="T9" s="42">
        <f t="shared" si="7"/>
        <v>7.9391329897648258E-2</v>
      </c>
      <c r="V9" s="13" t="s">
        <v>138</v>
      </c>
      <c r="W9" s="16">
        <v>153564532</v>
      </c>
      <c r="X9" s="42">
        <f t="shared" si="8"/>
        <v>8.1828780826361538E-2</v>
      </c>
      <c r="Z9" s="13" t="s">
        <v>136</v>
      </c>
      <c r="AA9" s="16">
        <v>137338934</v>
      </c>
      <c r="AB9" s="42">
        <f t="shared" si="9"/>
        <v>7.494952784909964E-2</v>
      </c>
      <c r="AD9" s="13" t="s">
        <v>179</v>
      </c>
      <c r="AE9" s="16">
        <v>142082327</v>
      </c>
      <c r="AF9" s="42">
        <f t="shared" si="10"/>
        <v>7.8219919193727699E-2</v>
      </c>
      <c r="AG9" s="12"/>
      <c r="AH9" s="13" t="s">
        <v>138</v>
      </c>
      <c r="AI9" s="16">
        <v>144116217</v>
      </c>
      <c r="AJ9" s="42">
        <f t="shared" si="11"/>
        <v>7.9272712255461564E-2</v>
      </c>
      <c r="AK9" s="12"/>
      <c r="AL9" s="13" t="s">
        <v>138</v>
      </c>
      <c r="AM9" s="16">
        <v>141805746</v>
      </c>
      <c r="AN9" s="42">
        <f t="shared" si="12"/>
        <v>7.7615615685148853E-2</v>
      </c>
      <c r="AO9" s="12"/>
      <c r="AP9" s="13" t="s">
        <v>138</v>
      </c>
      <c r="AQ9" s="16">
        <v>144370182</v>
      </c>
      <c r="AR9" s="42">
        <f t="shared" si="1"/>
        <v>7.7164170814564323E-2</v>
      </c>
      <c r="AS9" s="12"/>
      <c r="AT9" s="13" t="s">
        <v>179</v>
      </c>
      <c r="AU9" s="16">
        <f>25118666+116808690</f>
        <v>141927356</v>
      </c>
      <c r="AV9" s="42">
        <f t="shared" si="13"/>
        <v>7.5031156537306909E-2</v>
      </c>
      <c r="AW9" s="12"/>
      <c r="AX9" s="13" t="s">
        <v>83</v>
      </c>
      <c r="AY9" s="16">
        <f>22113975+109996875</f>
        <v>132110850</v>
      </c>
      <c r="AZ9" s="42">
        <f t="shared" si="2"/>
        <v>7.3523433545339967E-2</v>
      </c>
      <c r="BA9" s="12"/>
      <c r="BB9" s="13" t="s">
        <v>82</v>
      </c>
      <c r="BC9" s="16">
        <v>126194689</v>
      </c>
      <c r="BD9" s="42">
        <f t="shared" si="3"/>
        <v>7.3017797142344215E-2</v>
      </c>
      <c r="BE9" s="12"/>
      <c r="BF9" s="13" t="s">
        <v>48</v>
      </c>
      <c r="BG9" s="16">
        <v>121736</v>
      </c>
      <c r="BH9" s="42">
        <f t="shared" si="14"/>
        <v>7.3695291978911337E-2</v>
      </c>
      <c r="BI9" s="12"/>
      <c r="BJ9" s="13" t="s">
        <v>48</v>
      </c>
      <c r="BK9" s="38">
        <v>124261</v>
      </c>
      <c r="BL9" s="42">
        <f t="shared" si="15"/>
        <v>7.8342007458381532E-2</v>
      </c>
      <c r="BM9" s="12"/>
      <c r="BN9" s="13" t="s">
        <v>12</v>
      </c>
      <c r="BO9" s="38">
        <v>131933</v>
      </c>
      <c r="BP9" s="42">
        <f t="shared" si="16"/>
        <v>8.5648477247158364E-2</v>
      </c>
      <c r="BQ9" s="12"/>
      <c r="BR9" s="13" t="s">
        <v>48</v>
      </c>
      <c r="BS9" s="38">
        <v>107105</v>
      </c>
      <c r="BT9" s="42">
        <f t="shared" si="17"/>
        <v>7.4906825434680593E-2</v>
      </c>
      <c r="BU9" s="12"/>
      <c r="BV9" s="13" t="s">
        <v>4</v>
      </c>
      <c r="BW9" s="38">
        <v>106685</v>
      </c>
      <c r="BX9" s="42">
        <f t="shared" si="18"/>
        <v>7.5812648919606679E-2</v>
      </c>
      <c r="BY9" s="12"/>
      <c r="BZ9" s="13" t="s">
        <v>4</v>
      </c>
      <c r="CA9" s="38">
        <v>107349</v>
      </c>
      <c r="CB9" s="42">
        <f t="shared" si="19"/>
        <v>7.7679309903173122E-2</v>
      </c>
      <c r="CC9" s="12"/>
      <c r="CD9" s="13" t="s">
        <v>4</v>
      </c>
      <c r="CE9" s="38">
        <v>110057</v>
      </c>
      <c r="CF9" s="42">
        <f t="shared" si="20"/>
        <v>7.9641105945964727E-2</v>
      </c>
    </row>
    <row r="10" spans="2:84" ht="12.75" customHeight="1" x14ac:dyDescent="0.2">
      <c r="B10" s="33" t="s">
        <v>333</v>
      </c>
      <c r="C10" s="16">
        <v>160701943</v>
      </c>
      <c r="D10" s="42">
        <f t="shared" si="4"/>
        <v>7.3482182630510068E-2</v>
      </c>
      <c r="F10" s="33" t="s">
        <v>333</v>
      </c>
      <c r="G10" s="16">
        <v>150015209</v>
      </c>
      <c r="H10" s="42">
        <f t="shared" si="0"/>
        <v>7.0218186321562237E-2</v>
      </c>
      <c r="J10" s="33" t="s">
        <v>88</v>
      </c>
      <c r="K10" s="16">
        <v>150327144</v>
      </c>
      <c r="L10" s="42">
        <f t="shared" si="5"/>
        <v>7.3086147552428732E-2</v>
      </c>
      <c r="N10" s="33" t="s">
        <v>88</v>
      </c>
      <c r="O10" s="16">
        <v>148486632</v>
      </c>
      <c r="P10" s="42">
        <f t="shared" si="6"/>
        <v>7.4484272547205937E-2</v>
      </c>
      <c r="R10" s="33" t="s">
        <v>88</v>
      </c>
      <c r="S10" s="16">
        <v>140292516</v>
      </c>
      <c r="T10" s="42">
        <f t="shared" si="7"/>
        <v>7.2464281524621796E-2</v>
      </c>
      <c r="V10" s="13" t="s">
        <v>140</v>
      </c>
      <c r="W10" s="16">
        <v>135825882</v>
      </c>
      <c r="X10" s="42">
        <f t="shared" si="8"/>
        <v>7.2376519395280961E-2</v>
      </c>
      <c r="Z10" s="13" t="s">
        <v>88</v>
      </c>
      <c r="AA10" s="16">
        <v>131689357</v>
      </c>
      <c r="AB10" s="42">
        <f t="shared" si="9"/>
        <v>7.186640264661967E-2</v>
      </c>
      <c r="AD10" s="13" t="s">
        <v>136</v>
      </c>
      <c r="AE10" s="16">
        <v>135537963</v>
      </c>
      <c r="AF10" s="42">
        <f t="shared" si="10"/>
        <v>7.4617081078229064E-2</v>
      </c>
      <c r="AG10" s="12"/>
      <c r="AH10" s="13" t="s">
        <v>140</v>
      </c>
      <c r="AI10" s="16">
        <v>139753319</v>
      </c>
      <c r="AJ10" s="42">
        <f t="shared" si="11"/>
        <v>7.6872852163700142E-2</v>
      </c>
      <c r="AK10" s="12"/>
      <c r="AL10" s="13" t="s">
        <v>140</v>
      </c>
      <c r="AM10" s="16">
        <v>139380421</v>
      </c>
      <c r="AN10" s="42">
        <f t="shared" si="12"/>
        <v>7.6288144137475575E-2</v>
      </c>
      <c r="AO10" s="12"/>
      <c r="AP10" s="13" t="s">
        <v>140</v>
      </c>
      <c r="AQ10" s="16">
        <v>142620074</v>
      </c>
      <c r="AR10" s="42">
        <f t="shared" si="1"/>
        <v>7.6228758593113122E-2</v>
      </c>
      <c r="AS10" s="12"/>
      <c r="AT10" s="13" t="s">
        <v>138</v>
      </c>
      <c r="AU10" s="16">
        <f>28363422+107274485</f>
        <v>135637907</v>
      </c>
      <c r="AV10" s="42">
        <f t="shared" si="13"/>
        <v>7.1706183496504192E-2</v>
      </c>
      <c r="AW10" s="12"/>
      <c r="AX10" s="13" t="s">
        <v>138</v>
      </c>
      <c r="AY10" s="16">
        <f>27813555+102243858</f>
        <v>130057413</v>
      </c>
      <c r="AZ10" s="42">
        <f t="shared" si="2"/>
        <v>7.2380637637138312E-2</v>
      </c>
      <c r="BA10" s="12"/>
      <c r="BB10" s="13" t="s">
        <v>83</v>
      </c>
      <c r="BC10" s="16">
        <v>124365644</v>
      </c>
      <c r="BD10" s="42">
        <f t="shared" si="3"/>
        <v>7.1959489238639818E-2</v>
      </c>
      <c r="BE10" s="12"/>
      <c r="BF10" s="13" t="s">
        <v>12</v>
      </c>
      <c r="BG10" s="16">
        <v>121713</v>
      </c>
      <c r="BH10" s="42">
        <f t="shared" si="14"/>
        <v>7.368136847464378E-2</v>
      </c>
      <c r="BI10" s="12"/>
      <c r="BJ10" s="13" t="s">
        <v>12</v>
      </c>
      <c r="BK10" s="38">
        <v>121402</v>
      </c>
      <c r="BL10" s="42">
        <f t="shared" si="15"/>
        <v>7.6539512714869792E-2</v>
      </c>
      <c r="BM10" s="12"/>
      <c r="BN10" s="13" t="s">
        <v>48</v>
      </c>
      <c r="BO10" s="38">
        <v>115454</v>
      </c>
      <c r="BP10" s="42">
        <f t="shared" si="16"/>
        <v>7.4950613509079778E-2</v>
      </c>
      <c r="BQ10" s="12"/>
      <c r="BR10" s="13" t="s">
        <v>4</v>
      </c>
      <c r="BS10" s="38">
        <v>99589</v>
      </c>
      <c r="BT10" s="42">
        <f t="shared" si="17"/>
        <v>6.9650304264174456E-2</v>
      </c>
      <c r="BU10" s="12"/>
      <c r="BV10" s="13" t="s">
        <v>48</v>
      </c>
      <c r="BW10" s="38">
        <v>101154</v>
      </c>
      <c r="BX10" s="42">
        <f t="shared" si="18"/>
        <v>7.1882201704212348E-2</v>
      </c>
      <c r="BY10" s="12"/>
      <c r="BZ10" s="13" t="s">
        <v>48</v>
      </c>
      <c r="CA10" s="38">
        <v>99561</v>
      </c>
      <c r="CB10" s="42">
        <f t="shared" si="19"/>
        <v>7.2043798948009011E-2</v>
      </c>
      <c r="CC10" s="12"/>
      <c r="CD10" s="13" t="s">
        <v>18</v>
      </c>
      <c r="CE10" s="38">
        <v>95679</v>
      </c>
      <c r="CF10" s="42">
        <f t="shared" si="20"/>
        <v>6.9236680772726489E-2</v>
      </c>
    </row>
    <row r="11" spans="2:84" ht="12.75" customHeight="1" x14ac:dyDescent="0.2">
      <c r="B11" s="13" t="s">
        <v>140</v>
      </c>
      <c r="C11" s="16">
        <v>139649347</v>
      </c>
      <c r="D11" s="42">
        <f t="shared" si="4"/>
        <v>6.3855723390260896E-2</v>
      </c>
      <c r="F11" s="13" t="s">
        <v>140</v>
      </c>
      <c r="G11" s="16">
        <v>138208685</v>
      </c>
      <c r="H11" s="42">
        <f t="shared" si="0"/>
        <v>6.4691861973728962E-2</v>
      </c>
      <c r="J11" s="13" t="s">
        <v>140</v>
      </c>
      <c r="K11" s="16">
        <v>141984986</v>
      </c>
      <c r="L11" s="42">
        <f t="shared" si="5"/>
        <v>6.9030351810751678E-2</v>
      </c>
      <c r="N11" s="13" t="s">
        <v>140</v>
      </c>
      <c r="O11" s="16">
        <v>138488620</v>
      </c>
      <c r="P11" s="42">
        <f t="shared" si="6"/>
        <v>6.946904228231425E-2</v>
      </c>
      <c r="R11" s="13" t="s">
        <v>140</v>
      </c>
      <c r="S11" s="16">
        <v>136934368</v>
      </c>
      <c r="T11" s="42">
        <f t="shared" si="7"/>
        <v>7.0729721556552327E-2</v>
      </c>
      <c r="V11" s="13" t="s">
        <v>88</v>
      </c>
      <c r="W11" s="16">
        <v>133059086</v>
      </c>
      <c r="X11" s="42">
        <f t="shared" si="8"/>
        <v>7.0902197554641014E-2</v>
      </c>
      <c r="Z11" s="13" t="s">
        <v>140</v>
      </c>
      <c r="AA11" s="16">
        <v>130178783</v>
      </c>
      <c r="AB11" s="42">
        <f t="shared" si="9"/>
        <v>7.1042042031725677E-2</v>
      </c>
      <c r="AD11" s="13" t="s">
        <v>140</v>
      </c>
      <c r="AE11" s="16">
        <v>134825554</v>
      </c>
      <c r="AF11" s="42">
        <f t="shared" si="10"/>
        <v>7.4224881882245422E-2</v>
      </c>
      <c r="AG11" s="12"/>
      <c r="AH11" s="13" t="s">
        <v>136</v>
      </c>
      <c r="AI11" s="16">
        <v>127426116</v>
      </c>
      <c r="AJ11" s="42">
        <f t="shared" si="11"/>
        <v>7.0092138398963569E-2</v>
      </c>
      <c r="AK11" s="12"/>
      <c r="AL11" s="13" t="s">
        <v>136</v>
      </c>
      <c r="AM11" s="16">
        <v>120553308</v>
      </c>
      <c r="AN11" s="42">
        <f t="shared" si="12"/>
        <v>6.5983357425455677E-2</v>
      </c>
      <c r="AO11" s="12"/>
      <c r="AP11" s="13" t="s">
        <v>83</v>
      </c>
      <c r="AQ11" s="16">
        <v>132435142</v>
      </c>
      <c r="AR11" s="42">
        <f t="shared" si="1"/>
        <v>7.0785031767426065E-2</v>
      </c>
      <c r="AS11" s="12"/>
      <c r="AT11" s="13" t="s">
        <v>83</v>
      </c>
      <c r="AU11" s="16">
        <f>21147214+109322006</f>
        <v>130469220</v>
      </c>
      <c r="AV11" s="42">
        <f t="shared" si="13"/>
        <v>6.8973711235206361E-2</v>
      </c>
      <c r="AW11" s="12"/>
      <c r="AX11" s="13" t="s">
        <v>141</v>
      </c>
      <c r="AY11" s="16">
        <f>21538991+100959321</f>
        <v>122498312</v>
      </c>
      <c r="AZ11" s="42">
        <f t="shared" si="2"/>
        <v>6.8173783619954922E-2</v>
      </c>
      <c r="BA11" s="12"/>
      <c r="BB11" s="13" t="s">
        <v>81</v>
      </c>
      <c r="BC11" s="16">
        <v>117421925</v>
      </c>
      <c r="BD11" s="42">
        <f t="shared" si="3"/>
        <v>6.7941768133471581E-2</v>
      </c>
      <c r="BE11" s="12"/>
      <c r="BF11" s="13" t="s">
        <v>4</v>
      </c>
      <c r="BG11" s="16">
        <v>117666</v>
      </c>
      <c r="BH11" s="42">
        <f t="shared" si="14"/>
        <v>7.1231437093305039E-2</v>
      </c>
      <c r="BI11" s="12"/>
      <c r="BJ11" s="13" t="s">
        <v>4</v>
      </c>
      <c r="BK11" s="38">
        <v>111511</v>
      </c>
      <c r="BL11" s="42">
        <f t="shared" si="15"/>
        <v>7.0303599630548469E-2</v>
      </c>
      <c r="BM11" s="12"/>
      <c r="BN11" s="13" t="s">
        <v>4</v>
      </c>
      <c r="BO11" s="38">
        <v>106614</v>
      </c>
      <c r="BP11" s="42">
        <f t="shared" si="16"/>
        <v>6.9211848083713265E-2</v>
      </c>
      <c r="BQ11" s="12"/>
      <c r="BR11" s="13" t="s">
        <v>49</v>
      </c>
      <c r="BS11" s="38">
        <v>78338</v>
      </c>
      <c r="BT11" s="42">
        <f t="shared" si="17"/>
        <v>5.4787833349535575E-2</v>
      </c>
      <c r="BU11" s="12"/>
      <c r="BV11" s="13" t="s">
        <v>49</v>
      </c>
      <c r="BW11" s="38">
        <v>75512</v>
      </c>
      <c r="BX11" s="42">
        <f t="shared" si="18"/>
        <v>5.3660446597153674E-2</v>
      </c>
      <c r="BY11" s="12"/>
      <c r="BZ11" s="13" t="s">
        <v>49</v>
      </c>
      <c r="CA11" s="38">
        <v>82190</v>
      </c>
      <c r="CB11" s="42">
        <f t="shared" si="19"/>
        <v>5.9473888726879608E-2</v>
      </c>
      <c r="CC11" s="12"/>
      <c r="CD11" s="13" t="s">
        <v>19</v>
      </c>
      <c r="CE11" s="38">
        <v>67409</v>
      </c>
      <c r="CF11" s="42">
        <f t="shared" si="20"/>
        <v>4.8779517074893336E-2</v>
      </c>
    </row>
    <row r="12" spans="2:84" ht="12.75" customHeight="1" x14ac:dyDescent="0.2">
      <c r="B12" s="13" t="s">
        <v>179</v>
      </c>
      <c r="C12" s="16">
        <v>130057510</v>
      </c>
      <c r="D12" s="42">
        <f t="shared" si="4"/>
        <v>5.9469783151840226E-2</v>
      </c>
      <c r="F12" s="13" t="s">
        <v>179</v>
      </c>
      <c r="G12" s="16">
        <v>131802050</v>
      </c>
      <c r="H12" s="42">
        <f t="shared" si="0"/>
        <v>6.1693084095652335E-2</v>
      </c>
      <c r="J12" s="13" t="s">
        <v>179</v>
      </c>
      <c r="K12" s="16">
        <v>127545694</v>
      </c>
      <c r="L12" s="42">
        <f t="shared" si="5"/>
        <v>6.201024753959887E-2</v>
      </c>
      <c r="N12" s="13" t="s">
        <v>179</v>
      </c>
      <c r="O12" s="16">
        <v>134312935</v>
      </c>
      <c r="P12" s="42">
        <f t="shared" si="6"/>
        <v>6.7374423693273316E-2</v>
      </c>
      <c r="R12" s="13" t="s">
        <v>179</v>
      </c>
      <c r="S12" s="16">
        <v>132991882</v>
      </c>
      <c r="T12" s="42">
        <f t="shared" si="7"/>
        <v>6.8693337695485357E-2</v>
      </c>
      <c r="V12" s="13" t="s">
        <v>179</v>
      </c>
      <c r="W12" s="16">
        <v>123004595</v>
      </c>
      <c r="X12" s="42">
        <f t="shared" si="8"/>
        <v>6.5544536318388719E-2</v>
      </c>
      <c r="Z12" s="13" t="s">
        <v>179</v>
      </c>
      <c r="AA12" s="16">
        <v>127963454</v>
      </c>
      <c r="AB12" s="42">
        <f t="shared" si="9"/>
        <v>6.9833077772687394E-2</v>
      </c>
      <c r="AD12" s="13" t="s">
        <v>88</v>
      </c>
      <c r="AE12" s="16">
        <v>113376572</v>
      </c>
      <c r="AF12" s="42">
        <f t="shared" si="10"/>
        <v>6.2416674104034418E-2</v>
      </c>
      <c r="AG12" s="12"/>
      <c r="AH12" s="13" t="s">
        <v>83</v>
      </c>
      <c r="AI12" s="16">
        <v>114303978</v>
      </c>
      <c r="AJ12" s="42">
        <f t="shared" si="11"/>
        <v>6.2874161883173837E-2</v>
      </c>
      <c r="AK12" s="12"/>
      <c r="AL12" s="13" t="s">
        <v>83</v>
      </c>
      <c r="AM12" s="16">
        <v>115351281</v>
      </c>
      <c r="AN12" s="42">
        <f t="shared" si="12"/>
        <v>6.3136092488703624E-2</v>
      </c>
      <c r="AO12" s="12"/>
      <c r="AP12" s="13" t="s">
        <v>136</v>
      </c>
      <c r="AQ12" s="16">
        <v>120810924</v>
      </c>
      <c r="AR12" s="42">
        <f t="shared" si="1"/>
        <v>6.4572023437646911E-2</v>
      </c>
      <c r="AS12" s="12"/>
      <c r="AT12" s="13" t="s">
        <v>136</v>
      </c>
      <c r="AU12" s="16">
        <f>28351775+87091862</f>
        <v>115443637</v>
      </c>
      <c r="AV12" s="42">
        <f t="shared" si="13"/>
        <v>6.1030303410873343E-2</v>
      </c>
      <c r="AW12" s="12"/>
      <c r="AX12" s="13" t="s">
        <v>136</v>
      </c>
      <c r="AY12" s="16">
        <f>28014787+84194025</f>
        <v>112208812</v>
      </c>
      <c r="AZ12" s="42">
        <f t="shared" si="2"/>
        <v>6.2447385148786387E-2</v>
      </c>
      <c r="BA12" s="12"/>
      <c r="BB12" s="13" t="s">
        <v>84</v>
      </c>
      <c r="BC12" s="16">
        <v>94549479</v>
      </c>
      <c r="BD12" s="42">
        <f t="shared" si="3"/>
        <v>5.4707489928806231E-2</v>
      </c>
      <c r="BE12" s="12"/>
      <c r="BF12" s="13" t="s">
        <v>22</v>
      </c>
      <c r="BG12" s="16">
        <v>81994</v>
      </c>
      <c r="BH12" s="42">
        <f t="shared" si="14"/>
        <v>4.9636687344079451E-2</v>
      </c>
      <c r="BI12" s="12"/>
      <c r="BJ12" s="33" t="s">
        <v>22</v>
      </c>
      <c r="BK12" s="38">
        <v>86012</v>
      </c>
      <c r="BL12" s="42">
        <f t="shared" si="15"/>
        <v>5.4227414438241382E-2</v>
      </c>
      <c r="BM12" s="12"/>
      <c r="BN12" s="33" t="s">
        <v>22</v>
      </c>
      <c r="BO12" s="38">
        <v>79856</v>
      </c>
      <c r="BP12" s="42">
        <f t="shared" si="16"/>
        <v>5.1841046584623095E-2</v>
      </c>
      <c r="BQ12" s="12"/>
      <c r="BR12" s="33" t="s">
        <v>22</v>
      </c>
      <c r="BS12" s="38">
        <v>67118</v>
      </c>
      <c r="BT12" s="42">
        <f t="shared" si="17"/>
        <v>4.6940817977917854E-2</v>
      </c>
      <c r="BU12" s="12"/>
      <c r="BV12" s="33" t="s">
        <v>24</v>
      </c>
      <c r="BW12" s="38">
        <v>62222</v>
      </c>
      <c r="BX12" s="42">
        <f t="shared" si="18"/>
        <v>4.421628758565653E-2</v>
      </c>
      <c r="BY12" s="12"/>
      <c r="BZ12" s="33" t="s">
        <v>24</v>
      </c>
      <c r="CA12" s="38">
        <v>57808</v>
      </c>
      <c r="CB12" s="42">
        <f t="shared" si="19"/>
        <v>4.1830716139718414E-2</v>
      </c>
      <c r="CC12" s="12"/>
      <c r="CD12" s="33" t="s">
        <v>52</v>
      </c>
      <c r="CE12" s="38">
        <v>58769</v>
      </c>
      <c r="CF12" s="42">
        <f t="shared" si="20"/>
        <v>4.2527309987900823E-2</v>
      </c>
    </row>
    <row r="13" spans="2:84" ht="12.75" customHeight="1" x14ac:dyDescent="0.2">
      <c r="B13" s="13" t="s">
        <v>144</v>
      </c>
      <c r="C13" s="16">
        <v>122618542</v>
      </c>
      <c r="D13" s="42">
        <f t="shared" si="4"/>
        <v>5.6068258596791633E-2</v>
      </c>
      <c r="F13" s="13" t="s">
        <v>144</v>
      </c>
      <c r="G13" s="16">
        <v>119333807</v>
      </c>
      <c r="H13" s="42">
        <f t="shared" si="0"/>
        <v>5.5857026432482242E-2</v>
      </c>
      <c r="J13" s="13" t="s">
        <v>144</v>
      </c>
      <c r="K13" s="16">
        <v>117254645</v>
      </c>
      <c r="L13" s="42">
        <f t="shared" si="5"/>
        <v>5.700693871811767E-2</v>
      </c>
      <c r="N13" s="13" t="s">
        <v>144</v>
      </c>
      <c r="O13" s="16">
        <v>113047667</v>
      </c>
      <c r="P13" s="42">
        <f t="shared" si="6"/>
        <v>5.6707281498941796E-2</v>
      </c>
      <c r="R13" s="13" t="s">
        <v>83</v>
      </c>
      <c r="S13" s="16">
        <v>114133672</v>
      </c>
      <c r="T13" s="42">
        <f t="shared" si="7"/>
        <v>5.8952642486266658E-2</v>
      </c>
      <c r="V13" s="13" t="s">
        <v>83</v>
      </c>
      <c r="W13" s="16">
        <v>116742283</v>
      </c>
      <c r="X13" s="42">
        <f t="shared" si="8"/>
        <v>6.2207585074241442E-2</v>
      </c>
      <c r="Z13" s="13" t="s">
        <v>83</v>
      </c>
      <c r="AA13" s="16">
        <v>114880737</v>
      </c>
      <c r="AB13" s="42">
        <f t="shared" si="9"/>
        <v>6.2693489357552395E-2</v>
      </c>
      <c r="AD13" s="13" t="s">
        <v>83</v>
      </c>
      <c r="AE13" s="16">
        <v>109528349</v>
      </c>
      <c r="AF13" s="42">
        <f t="shared" si="10"/>
        <v>6.0298129887768559E-2</v>
      </c>
      <c r="AG13" s="12"/>
      <c r="AH13" s="13" t="s">
        <v>88</v>
      </c>
      <c r="AI13" s="16">
        <v>112520191</v>
      </c>
      <c r="AJ13" s="42">
        <f t="shared" si="11"/>
        <v>6.1892970199686662E-2</v>
      </c>
      <c r="AK13" s="12"/>
      <c r="AL13" s="13" t="s">
        <v>88</v>
      </c>
      <c r="AM13" s="16">
        <v>96434536</v>
      </c>
      <c r="AN13" s="42">
        <f t="shared" si="12"/>
        <v>5.2782246813550503E-2</v>
      </c>
      <c r="AO13" s="12"/>
      <c r="AP13" s="13" t="s">
        <v>144</v>
      </c>
      <c r="AQ13" s="16">
        <v>90871139</v>
      </c>
      <c r="AR13" s="42">
        <f t="shared" si="1"/>
        <v>4.8569559134517257E-2</v>
      </c>
      <c r="AS13" s="12"/>
      <c r="AT13" s="13" t="s">
        <v>144</v>
      </c>
      <c r="AU13" s="16">
        <f>17630340+70465789</f>
        <v>88096129</v>
      </c>
      <c r="AV13" s="42">
        <f t="shared" si="13"/>
        <v>4.6572800562350941E-2</v>
      </c>
      <c r="AW13" s="12"/>
      <c r="AX13" s="13" t="s">
        <v>144</v>
      </c>
      <c r="AY13" s="16">
        <f>16594504+68694625</f>
        <v>85289129</v>
      </c>
      <c r="AZ13" s="42">
        <f t="shared" si="2"/>
        <v>4.7465818350055491E-2</v>
      </c>
      <c r="BA13" s="12"/>
      <c r="BB13" s="13" t="s">
        <v>85</v>
      </c>
      <c r="BC13" s="16">
        <v>83139692</v>
      </c>
      <c r="BD13" s="42">
        <f t="shared" si="3"/>
        <v>4.8105647020794819E-2</v>
      </c>
      <c r="BE13" s="12"/>
      <c r="BF13" s="13" t="s">
        <v>24</v>
      </c>
      <c r="BG13" s="16">
        <v>80592</v>
      </c>
      <c r="BH13" s="42">
        <f t="shared" si="14"/>
        <v>4.8787958953509417E-2</v>
      </c>
      <c r="BI13" s="12"/>
      <c r="BJ13" s="33" t="s">
        <v>24</v>
      </c>
      <c r="BK13" s="38">
        <v>78764</v>
      </c>
      <c r="BL13" s="42">
        <f t="shared" si="15"/>
        <v>4.965781601187793E-2</v>
      </c>
      <c r="BM13" s="12"/>
      <c r="BN13" s="33" t="s">
        <v>49</v>
      </c>
      <c r="BO13" s="38">
        <v>78388</v>
      </c>
      <c r="BP13" s="42">
        <f t="shared" si="16"/>
        <v>5.0888047982311099E-2</v>
      </c>
      <c r="BQ13" s="12"/>
      <c r="BR13" s="33" t="s">
        <v>24</v>
      </c>
      <c r="BS13" s="38">
        <v>61237</v>
      </c>
      <c r="BT13" s="42">
        <f t="shared" si="17"/>
        <v>4.2827778993917515E-2</v>
      </c>
      <c r="BU13" s="12"/>
      <c r="BV13" s="33" t="s">
        <v>52</v>
      </c>
      <c r="BW13" s="38">
        <v>57901</v>
      </c>
      <c r="BX13" s="42">
        <f t="shared" si="18"/>
        <v>4.1145692319390227E-2</v>
      </c>
      <c r="BY13" s="12"/>
      <c r="BZ13" s="33" t="s">
        <v>52</v>
      </c>
      <c r="CA13" s="38">
        <v>57648</v>
      </c>
      <c r="CB13" s="42">
        <f t="shared" si="19"/>
        <v>4.1714937794465938E-2</v>
      </c>
      <c r="CC13" s="12"/>
      <c r="CD13" s="33" t="s">
        <v>24</v>
      </c>
      <c r="CE13" s="38">
        <v>58076</v>
      </c>
      <c r="CF13" s="42">
        <f t="shared" si="20"/>
        <v>4.2025830877798299E-2</v>
      </c>
    </row>
    <row r="14" spans="2:84" ht="12.75" customHeight="1" x14ac:dyDescent="0.2">
      <c r="B14" s="33" t="s">
        <v>83</v>
      </c>
      <c r="C14" s="16">
        <v>113482453</v>
      </c>
      <c r="D14" s="42">
        <f t="shared" si="4"/>
        <v>5.1890712588983909E-2</v>
      </c>
      <c r="F14" s="33" t="s">
        <v>83</v>
      </c>
      <c r="G14" s="16">
        <v>116596966</v>
      </c>
      <c r="H14" s="42">
        <f t="shared" si="0"/>
        <v>5.457598291328486E-2</v>
      </c>
      <c r="J14" s="33" t="s">
        <v>83</v>
      </c>
      <c r="K14" s="16">
        <v>112292069</v>
      </c>
      <c r="L14" s="42">
        <f t="shared" si="5"/>
        <v>5.4594230326769917E-2</v>
      </c>
      <c r="N14" s="33" t="s">
        <v>83</v>
      </c>
      <c r="O14" s="16">
        <v>108535616</v>
      </c>
      <c r="P14" s="42">
        <f t="shared" si="6"/>
        <v>5.444393407227989E-2</v>
      </c>
      <c r="R14" s="33" t="s">
        <v>144</v>
      </c>
      <c r="S14" s="16">
        <v>111387476</v>
      </c>
      <c r="T14" s="42">
        <f t="shared" si="7"/>
        <v>5.7534169671467399E-2</v>
      </c>
      <c r="V14" s="13" t="s">
        <v>144</v>
      </c>
      <c r="W14" s="16">
        <v>115296538</v>
      </c>
      <c r="X14" s="42">
        <f t="shared" si="8"/>
        <v>6.1437201775474203E-2</v>
      </c>
      <c r="Z14" s="13" t="s">
        <v>144</v>
      </c>
      <c r="AA14" s="16">
        <v>113027276</v>
      </c>
      <c r="AB14" s="42">
        <f t="shared" si="9"/>
        <v>6.1682006140151568E-2</v>
      </c>
      <c r="AD14" s="13" t="s">
        <v>144</v>
      </c>
      <c r="AE14" s="16">
        <v>107351817</v>
      </c>
      <c r="AF14" s="42">
        <f t="shared" si="10"/>
        <v>5.9099893901933653E-2</v>
      </c>
      <c r="AG14" s="12"/>
      <c r="AH14" s="13" t="s">
        <v>144</v>
      </c>
      <c r="AI14" s="16">
        <v>98699922</v>
      </c>
      <c r="AJ14" s="42">
        <f t="shared" si="11"/>
        <v>5.4290979039107727E-2</v>
      </c>
      <c r="AK14" s="12"/>
      <c r="AL14" s="13" t="s">
        <v>144</v>
      </c>
      <c r="AM14" s="16">
        <v>95787434</v>
      </c>
      <c r="AN14" s="42">
        <f t="shared" si="12"/>
        <v>5.2428063562463545E-2</v>
      </c>
      <c r="AO14" s="12"/>
      <c r="AP14" s="13" t="s">
        <v>88</v>
      </c>
      <c r="AQ14" s="16">
        <v>85374607</v>
      </c>
      <c r="AR14" s="42">
        <f t="shared" si="1"/>
        <v>4.5631727178776428E-2</v>
      </c>
      <c r="AS14" s="12"/>
      <c r="AT14" s="13" t="s">
        <v>88</v>
      </c>
      <c r="AU14" s="16">
        <f>15950301+70996606</f>
        <v>86946907</v>
      </c>
      <c r="AV14" s="42">
        <f t="shared" si="13"/>
        <v>4.5965254151226952E-2</v>
      </c>
      <c r="AW14" s="12"/>
      <c r="AX14" s="13" t="s">
        <v>88</v>
      </c>
      <c r="AY14" s="16">
        <f>15580465+59137551</f>
        <v>74718016</v>
      </c>
      <c r="AZ14" s="42">
        <f t="shared" si="2"/>
        <v>4.1582694260279524E-2</v>
      </c>
      <c r="BA14" s="12"/>
      <c r="BB14" s="13" t="s">
        <v>86</v>
      </c>
      <c r="BC14" s="16">
        <v>76715874</v>
      </c>
      <c r="BD14" s="42">
        <f t="shared" si="3"/>
        <v>4.4388747020325386E-2</v>
      </c>
      <c r="BE14" s="12"/>
      <c r="BF14" s="13" t="s">
        <v>49</v>
      </c>
      <c r="BG14" s="16">
        <v>78810</v>
      </c>
      <c r="BH14" s="42">
        <f t="shared" si="14"/>
        <v>4.7709190057649363E-2</v>
      </c>
      <c r="BI14" s="12"/>
      <c r="BJ14" s="33" t="s">
        <v>49</v>
      </c>
      <c r="BK14" s="38">
        <v>77119</v>
      </c>
      <c r="BL14" s="42">
        <f t="shared" si="15"/>
        <v>4.86207037862477E-2</v>
      </c>
      <c r="BM14" s="12"/>
      <c r="BN14" s="33" t="s">
        <v>24</v>
      </c>
      <c r="BO14" s="38">
        <v>71003</v>
      </c>
      <c r="BP14" s="42">
        <f t="shared" si="16"/>
        <v>4.6093841798336928E-2</v>
      </c>
      <c r="BQ14" s="12"/>
      <c r="BR14" s="33" t="s">
        <v>12</v>
      </c>
      <c r="BS14" s="38">
        <v>60524</v>
      </c>
      <c r="BT14" s="42">
        <f t="shared" si="17"/>
        <v>4.2329122847753212E-2</v>
      </c>
      <c r="BU14" s="12"/>
      <c r="BV14" s="33" t="s">
        <v>22</v>
      </c>
      <c r="BW14" s="38">
        <v>57000</v>
      </c>
      <c r="BX14" s="42">
        <f t="shared" si="18"/>
        <v>4.0505422396940348E-2</v>
      </c>
      <c r="BY14" s="12"/>
      <c r="BZ14" s="33" t="s">
        <v>12</v>
      </c>
      <c r="CA14" s="38">
        <v>52706</v>
      </c>
      <c r="CB14" s="42">
        <f t="shared" si="19"/>
        <v>3.8138834155480188E-2</v>
      </c>
      <c r="CC14" s="12"/>
      <c r="CD14" s="33" t="s">
        <v>12</v>
      </c>
      <c r="CE14" s="38">
        <v>53878</v>
      </c>
      <c r="CF14" s="42">
        <f t="shared" si="20"/>
        <v>3.8988010814002626E-2</v>
      </c>
    </row>
    <row r="15" spans="2:84" ht="12.75" customHeight="1" x14ac:dyDescent="0.2">
      <c r="B15" s="13" t="s">
        <v>91</v>
      </c>
      <c r="C15" s="16">
        <v>93619183</v>
      </c>
      <c r="D15" s="42">
        <f t="shared" si="4"/>
        <v>4.2808081685267133E-2</v>
      </c>
      <c r="F15" s="13" t="s">
        <v>346</v>
      </c>
      <c r="G15" s="16">
        <v>75073560</v>
      </c>
      <c r="H15" s="42">
        <f t="shared" si="0"/>
        <v>3.5139965201148246E-2</v>
      </c>
      <c r="J15" s="13" t="s">
        <v>181</v>
      </c>
      <c r="K15" s="16">
        <v>77041635</v>
      </c>
      <c r="L15" s="42">
        <f t="shared" si="5"/>
        <v>3.7456151653425668E-2</v>
      </c>
      <c r="N15" s="13" t="s">
        <v>139</v>
      </c>
      <c r="O15" s="16">
        <v>81979169</v>
      </c>
      <c r="P15" s="42">
        <f t="shared" si="6"/>
        <v>4.1122616122032156E-2</v>
      </c>
      <c r="R15" s="13" t="s">
        <v>139</v>
      </c>
      <c r="S15" s="16">
        <v>80443372</v>
      </c>
      <c r="T15" s="42">
        <f t="shared" si="7"/>
        <v>4.1550834795762583E-2</v>
      </c>
      <c r="V15" s="13" t="s">
        <v>139</v>
      </c>
      <c r="W15" s="16">
        <v>78787554</v>
      </c>
      <c r="X15" s="42">
        <f t="shared" si="8"/>
        <v>4.1982933195219355E-2</v>
      </c>
      <c r="Z15" s="13" t="s">
        <v>139</v>
      </c>
      <c r="AA15" s="16">
        <v>67917721</v>
      </c>
      <c r="AB15" s="42">
        <f t="shared" si="9"/>
        <v>3.7064516035466531E-2</v>
      </c>
      <c r="AD15" s="13" t="s">
        <v>139</v>
      </c>
      <c r="AE15" s="16">
        <v>70974265</v>
      </c>
      <c r="AF15" s="42">
        <f t="shared" si="10"/>
        <v>3.9073130278435092E-2</v>
      </c>
      <c r="AG15" s="12"/>
      <c r="AH15" s="13" t="s">
        <v>139</v>
      </c>
      <c r="AI15" s="16">
        <v>69967253</v>
      </c>
      <c r="AJ15" s="42">
        <f t="shared" si="11"/>
        <v>3.8486258034195274E-2</v>
      </c>
      <c r="AK15" s="12"/>
      <c r="AL15" s="13" t="s">
        <v>143</v>
      </c>
      <c r="AM15" s="16">
        <v>68488138</v>
      </c>
      <c r="AN15" s="42">
        <f t="shared" si="12"/>
        <v>3.748613260001072E-2</v>
      </c>
      <c r="AO15" s="12"/>
      <c r="AP15" s="13" t="s">
        <v>143</v>
      </c>
      <c r="AQ15" s="16">
        <v>71078245</v>
      </c>
      <c r="AR15" s="42">
        <f t="shared" si="1"/>
        <v>3.7990489188269173E-2</v>
      </c>
      <c r="AS15" s="12"/>
      <c r="AT15" s="13" t="s">
        <v>143</v>
      </c>
      <c r="AU15" s="16">
        <f>12534058+64484469</f>
        <v>77018527</v>
      </c>
      <c r="AV15" s="42">
        <f t="shared" si="13"/>
        <v>4.0716527937079292E-2</v>
      </c>
      <c r="AW15" s="12"/>
      <c r="AX15" s="13" t="s">
        <v>143</v>
      </c>
      <c r="AY15" s="16">
        <f>11993346+62131001</f>
        <v>74124347</v>
      </c>
      <c r="AZ15" s="42">
        <f t="shared" si="2"/>
        <v>4.1252300630464644E-2</v>
      </c>
      <c r="BA15" s="12"/>
      <c r="BB15" s="13" t="s">
        <v>88</v>
      </c>
      <c r="BC15" s="16">
        <v>67012866</v>
      </c>
      <c r="BD15" s="42">
        <f t="shared" si="3"/>
        <v>3.8774467406588686E-2</v>
      </c>
      <c r="BE15" s="12"/>
      <c r="BF15" s="13" t="s">
        <v>25</v>
      </c>
      <c r="BG15" s="16">
        <v>63684</v>
      </c>
      <c r="BH15" s="42">
        <f t="shared" si="14"/>
        <v>3.8552367207604896E-2</v>
      </c>
      <c r="BI15" s="12"/>
      <c r="BJ15" s="33" t="s">
        <v>25</v>
      </c>
      <c r="BK15" s="38">
        <v>52361</v>
      </c>
      <c r="BL15" s="42">
        <f t="shared" si="15"/>
        <v>3.3011691942993505E-2</v>
      </c>
      <c r="BM15" s="12"/>
      <c r="BN15" s="33" t="s">
        <v>25</v>
      </c>
      <c r="BO15" s="38">
        <v>43386</v>
      </c>
      <c r="BP15" s="42">
        <f t="shared" si="16"/>
        <v>2.8165393296940212E-2</v>
      </c>
      <c r="BQ15" s="12"/>
      <c r="BR15" s="33" t="s">
        <v>52</v>
      </c>
      <c r="BS15" s="38">
        <v>57211</v>
      </c>
      <c r="BT15" s="42">
        <f t="shared" si="17"/>
        <v>4.0012085242925273E-2</v>
      </c>
      <c r="BU15" s="12"/>
      <c r="BV15" s="33" t="s">
        <v>12</v>
      </c>
      <c r="BW15" s="38">
        <v>55185</v>
      </c>
      <c r="BX15" s="42">
        <f t="shared" si="18"/>
        <v>3.9215644473248303E-2</v>
      </c>
      <c r="BY15" s="12"/>
      <c r="BZ15" s="33" t="s">
        <v>22</v>
      </c>
      <c r="CA15" s="38">
        <v>44928</v>
      </c>
      <c r="CB15" s="42">
        <f t="shared" si="19"/>
        <v>3.2510559346894355E-2</v>
      </c>
      <c r="CC15" s="12"/>
      <c r="CD15" s="33" t="s">
        <v>63</v>
      </c>
      <c r="CE15" s="38">
        <v>50377</v>
      </c>
      <c r="CF15" s="42">
        <f t="shared" si="20"/>
        <v>3.6454564400627533E-2</v>
      </c>
    </row>
    <row r="16" spans="2:84" ht="12.75" customHeight="1" x14ac:dyDescent="0.2">
      <c r="B16" s="33" t="s">
        <v>166</v>
      </c>
      <c r="C16" s="16">
        <v>67325908</v>
      </c>
      <c r="D16" s="42">
        <f t="shared" si="4"/>
        <v>3.0785282212928308E-2</v>
      </c>
      <c r="F16" s="33" t="s">
        <v>181</v>
      </c>
      <c r="G16" s="16">
        <v>70391174</v>
      </c>
      <c r="H16" s="42">
        <f t="shared" si="0"/>
        <v>3.2948263074616034E-2</v>
      </c>
      <c r="J16" s="33" t="s">
        <v>346</v>
      </c>
      <c r="K16" s="16">
        <v>76928296</v>
      </c>
      <c r="L16" s="42">
        <f t="shared" si="5"/>
        <v>3.7401048425511986E-2</v>
      </c>
      <c r="N16" s="33" t="s">
        <v>181</v>
      </c>
      <c r="O16" s="16">
        <v>74507510</v>
      </c>
      <c r="P16" s="42">
        <f t="shared" si="6"/>
        <v>3.7374661994176502E-2</v>
      </c>
      <c r="R16" s="33" t="s">
        <v>181</v>
      </c>
      <c r="S16" s="16">
        <v>70007129</v>
      </c>
      <c r="T16" s="42">
        <f t="shared" si="7"/>
        <v>3.616027746331469E-2</v>
      </c>
      <c r="V16" s="13" t="s">
        <v>166</v>
      </c>
      <c r="W16" s="16">
        <v>61283276</v>
      </c>
      <c r="X16" s="42">
        <f t="shared" si="8"/>
        <v>3.2655559814589362E-2</v>
      </c>
      <c r="Z16" s="13" t="s">
        <v>166</v>
      </c>
      <c r="AA16" s="16">
        <v>64074336</v>
      </c>
      <c r="AB16" s="42">
        <f t="shared" si="9"/>
        <v>3.4967078093416447E-2</v>
      </c>
      <c r="AD16" s="13" t="s">
        <v>143</v>
      </c>
      <c r="AE16" s="16">
        <v>64825290</v>
      </c>
      <c r="AF16" s="42">
        <f t="shared" si="10"/>
        <v>3.5687963820510656E-2</v>
      </c>
      <c r="AG16" s="12"/>
      <c r="AH16" s="13" t="s">
        <v>143</v>
      </c>
      <c r="AI16" s="16">
        <v>63235653</v>
      </c>
      <c r="AJ16" s="42">
        <f t="shared" si="11"/>
        <v>3.478346732176029E-2</v>
      </c>
      <c r="AK16" s="12"/>
      <c r="AL16" s="13" t="s">
        <v>139</v>
      </c>
      <c r="AM16" s="16">
        <v>66582034</v>
      </c>
      <c r="AN16" s="42">
        <f t="shared" si="12"/>
        <v>3.6442850224697627E-2</v>
      </c>
      <c r="AO16" s="12"/>
      <c r="AP16" s="13" t="s">
        <v>139</v>
      </c>
      <c r="AQ16" s="16">
        <v>63063666</v>
      </c>
      <c r="AR16" s="42">
        <f t="shared" si="1"/>
        <v>3.3706790612874842E-2</v>
      </c>
      <c r="AS16" s="12"/>
      <c r="AT16" s="13" t="s">
        <v>139</v>
      </c>
      <c r="AU16" s="16">
        <f>11321222+53503300</f>
        <v>64824522</v>
      </c>
      <c r="AV16" s="42">
        <f t="shared" si="13"/>
        <v>3.4270058956344503E-2</v>
      </c>
      <c r="AW16" s="12"/>
      <c r="AX16" s="13" t="s">
        <v>139</v>
      </c>
      <c r="AY16" s="16">
        <f>10472838+47869816</f>
        <v>58342654</v>
      </c>
      <c r="AZ16" s="42">
        <f t="shared" si="2"/>
        <v>3.2469341043735341E-2</v>
      </c>
      <c r="BA16" s="12"/>
      <c r="BB16" s="13" t="s">
        <v>87</v>
      </c>
      <c r="BC16" s="16">
        <v>51857226</v>
      </c>
      <c r="BD16" s="42">
        <f t="shared" si="3"/>
        <v>3.0005227941349404E-2</v>
      </c>
      <c r="BE16" s="12"/>
      <c r="BF16" s="13" t="s">
        <v>74</v>
      </c>
      <c r="BG16" s="16">
        <v>47641</v>
      </c>
      <c r="BH16" s="42">
        <f t="shared" si="14"/>
        <v>2.8840420296110558E-2</v>
      </c>
      <c r="BI16" s="12"/>
      <c r="BJ16" s="13" t="s">
        <v>10</v>
      </c>
      <c r="BK16" s="38">
        <v>46272</v>
      </c>
      <c r="BL16" s="42">
        <f t="shared" si="15"/>
        <v>2.9172800549764049E-2</v>
      </c>
      <c r="BM16" s="12"/>
      <c r="BN16" s="13" t="s">
        <v>10</v>
      </c>
      <c r="BO16" s="38">
        <v>41574</v>
      </c>
      <c r="BP16" s="42">
        <f t="shared" si="16"/>
        <v>2.698907622106192E-2</v>
      </c>
      <c r="BQ16" s="12"/>
      <c r="BR16" s="13" t="s">
        <v>10</v>
      </c>
      <c r="BS16" s="38">
        <v>37356</v>
      </c>
      <c r="BT16" s="42">
        <f t="shared" si="17"/>
        <v>2.6125945296091947E-2</v>
      </c>
      <c r="BU16" s="12"/>
      <c r="BV16" s="13" t="s">
        <v>58</v>
      </c>
      <c r="BW16" s="38">
        <v>38101</v>
      </c>
      <c r="BX16" s="42">
        <f t="shared" si="18"/>
        <v>2.7075387697295162E-2</v>
      </c>
      <c r="BY16" s="12"/>
      <c r="BZ16" s="13" t="s">
        <v>58</v>
      </c>
      <c r="CA16" s="38">
        <v>38512</v>
      </c>
      <c r="CB16" s="42">
        <f t="shared" si="19"/>
        <v>2.7867847702270195E-2</v>
      </c>
      <c r="CC16" s="12"/>
      <c r="CD16" s="13" t="s">
        <v>58</v>
      </c>
      <c r="CE16" s="38">
        <v>37588</v>
      </c>
      <c r="CF16" s="42">
        <f t="shared" si="20"/>
        <v>2.7199995368735491E-2</v>
      </c>
    </row>
    <row r="17" spans="2:84" ht="12.75" customHeight="1" x14ac:dyDescent="0.2">
      <c r="B17" s="13" t="s">
        <v>346</v>
      </c>
      <c r="C17" s="16">
        <v>65766641</v>
      </c>
      <c r="D17" s="42">
        <f t="shared" si="4"/>
        <v>3.0072295547522977E-2</v>
      </c>
      <c r="F17" s="13" t="s">
        <v>166</v>
      </c>
      <c r="G17" s="16">
        <v>63003193</v>
      </c>
      <c r="H17" s="42">
        <f t="shared" si="0"/>
        <v>2.9490142862297019E-2</v>
      </c>
      <c r="J17" s="13" t="s">
        <v>166</v>
      </c>
      <c r="K17" s="16">
        <v>66059876</v>
      </c>
      <c r="L17" s="42">
        <f t="shared" si="5"/>
        <v>3.211703299991614E-2</v>
      </c>
      <c r="N17" s="13" t="s">
        <v>166</v>
      </c>
      <c r="O17" s="16">
        <v>68840769</v>
      </c>
      <c r="P17" s="42">
        <f t="shared" si="6"/>
        <v>3.4532095795365911E-2</v>
      </c>
      <c r="R17" s="13" t="s">
        <v>166</v>
      </c>
      <c r="S17" s="16">
        <v>65779752</v>
      </c>
      <c r="T17" s="42">
        <f t="shared" si="7"/>
        <v>3.3976740908601311E-2</v>
      </c>
      <c r="V17" s="13" t="s">
        <v>181</v>
      </c>
      <c r="W17" s="16">
        <v>50358218</v>
      </c>
      <c r="X17" s="42">
        <f t="shared" si="8"/>
        <v>2.6834006068068728E-2</v>
      </c>
      <c r="Z17" s="13" t="s">
        <v>90</v>
      </c>
      <c r="AA17" s="16">
        <v>41635167</v>
      </c>
      <c r="AB17" s="42">
        <f t="shared" si="9"/>
        <v>2.2721423690156312E-2</v>
      </c>
      <c r="AD17" s="13" t="s">
        <v>90</v>
      </c>
      <c r="AE17" s="16">
        <v>40087305</v>
      </c>
      <c r="AF17" s="42">
        <f t="shared" si="10"/>
        <v>2.2069076598064979E-2</v>
      </c>
      <c r="AG17" s="12"/>
      <c r="AH17" s="13" t="s">
        <v>90</v>
      </c>
      <c r="AI17" s="16">
        <v>39132535</v>
      </c>
      <c r="AJ17" s="42">
        <f t="shared" si="11"/>
        <v>2.1525281827802754E-2</v>
      </c>
      <c r="AK17" s="12"/>
      <c r="AL17" s="13" t="s">
        <v>90</v>
      </c>
      <c r="AM17" s="16">
        <v>41271195</v>
      </c>
      <c r="AN17" s="42">
        <f t="shared" si="12"/>
        <v>2.2589276530351858E-2</v>
      </c>
      <c r="AO17" s="12"/>
      <c r="AP17" s="13" t="s">
        <v>181</v>
      </c>
      <c r="AQ17" s="16">
        <v>45613612</v>
      </c>
      <c r="AR17" s="42">
        <f t="shared" si="1"/>
        <v>2.437994119753386E-2</v>
      </c>
      <c r="AS17" s="12"/>
      <c r="AT17" s="13" t="s">
        <v>89</v>
      </c>
      <c r="AU17" s="16">
        <f>7550413+36422372</f>
        <v>43972785</v>
      </c>
      <c r="AV17" s="42">
        <f t="shared" si="13"/>
        <v>2.3246603105298042E-2</v>
      </c>
      <c r="AW17" s="12"/>
      <c r="AX17" s="13" t="s">
        <v>89</v>
      </c>
      <c r="AY17" s="16">
        <f>8082112+43125284</f>
        <v>51207396</v>
      </c>
      <c r="AZ17" s="42">
        <f t="shared" si="2"/>
        <v>2.8498367672571238E-2</v>
      </c>
      <c r="BA17" s="12"/>
      <c r="BB17" s="13" t="s">
        <v>89</v>
      </c>
      <c r="BC17" s="16">
        <v>43671265</v>
      </c>
      <c r="BD17" s="42">
        <f t="shared" si="3"/>
        <v>2.5268730356152763E-2</v>
      </c>
      <c r="BE17" s="12"/>
      <c r="BF17" s="13" t="s">
        <v>75</v>
      </c>
      <c r="BG17" s="16">
        <v>39365</v>
      </c>
      <c r="BH17" s="42">
        <f t="shared" si="14"/>
        <v>2.3830380238794153E-2</v>
      </c>
      <c r="BI17" s="12"/>
      <c r="BJ17" s="13" t="s">
        <v>43</v>
      </c>
      <c r="BK17" s="38">
        <v>22783</v>
      </c>
      <c r="BL17" s="42">
        <f t="shared" si="15"/>
        <v>1.4363846709138881E-2</v>
      </c>
      <c r="BM17" s="12"/>
      <c r="BN17" s="13" t="s">
        <v>16</v>
      </c>
      <c r="BO17" s="38">
        <v>20406</v>
      </c>
      <c r="BP17" s="42">
        <f t="shared" si="16"/>
        <v>1.32471999174241E-2</v>
      </c>
      <c r="BQ17" s="12"/>
      <c r="BR17" s="13" t="s">
        <v>25</v>
      </c>
      <c r="BS17" s="38">
        <v>35957</v>
      </c>
      <c r="BT17" s="42">
        <f t="shared" si="17"/>
        <v>2.5147516195834087E-2</v>
      </c>
      <c r="BU17" s="12"/>
      <c r="BV17" s="13" t="s">
        <v>10</v>
      </c>
      <c r="BW17" s="38">
        <v>36511</v>
      </c>
      <c r="BX17" s="42">
        <f t="shared" si="18"/>
        <v>2.5945499598854192E-2</v>
      </c>
      <c r="BY17" s="12"/>
      <c r="BZ17" s="13" t="s">
        <v>10</v>
      </c>
      <c r="CA17" s="38">
        <v>35892</v>
      </c>
      <c r="CB17" s="42">
        <f t="shared" si="19"/>
        <v>2.5971977298760954E-2</v>
      </c>
      <c r="CC17" s="12"/>
      <c r="CD17" s="13" t="s">
        <v>10</v>
      </c>
      <c r="CE17" s="38">
        <v>33251</v>
      </c>
      <c r="CF17" s="42">
        <f t="shared" si="20"/>
        <v>2.4061590028887511E-2</v>
      </c>
    </row>
    <row r="18" spans="2:84" ht="12.75" customHeight="1" x14ac:dyDescent="0.2">
      <c r="B18" s="13" t="s">
        <v>90</v>
      </c>
      <c r="C18" s="16">
        <v>57158287</v>
      </c>
      <c r="D18" s="42">
        <f t="shared" si="4"/>
        <v>2.6136060372220323E-2</v>
      </c>
      <c r="F18" s="13" t="s">
        <v>90</v>
      </c>
      <c r="G18" s="16">
        <v>51850256</v>
      </c>
      <c r="H18" s="42">
        <f t="shared" si="0"/>
        <v>2.4269745453800621E-2</v>
      </c>
      <c r="J18" s="13" t="s">
        <v>90</v>
      </c>
      <c r="K18" s="16">
        <v>47809925</v>
      </c>
      <c r="L18" s="42">
        <f t="shared" si="5"/>
        <v>2.324426008532798E-2</v>
      </c>
      <c r="N18" s="13" t="s">
        <v>90</v>
      </c>
      <c r="O18" s="16">
        <v>40916524</v>
      </c>
      <c r="P18" s="42">
        <f t="shared" si="6"/>
        <v>2.0524659252156064E-2</v>
      </c>
      <c r="R18" s="13" t="s">
        <v>312</v>
      </c>
      <c r="S18" s="16">
        <v>37278569</v>
      </c>
      <c r="T18" s="42">
        <f t="shared" si="7"/>
        <v>1.9255230399111516E-2</v>
      </c>
      <c r="V18" s="13" t="s">
        <v>90</v>
      </c>
      <c r="W18" s="16">
        <v>36941435</v>
      </c>
      <c r="X18" s="42">
        <f t="shared" si="8"/>
        <v>1.9684705502350512E-2</v>
      </c>
      <c r="Z18" s="13" t="s">
        <v>181</v>
      </c>
      <c r="AA18" s="16">
        <v>38331349</v>
      </c>
      <c r="AB18" s="42">
        <f t="shared" si="9"/>
        <v>2.0918441884579194E-2</v>
      </c>
      <c r="AD18" s="13" t="s">
        <v>89</v>
      </c>
      <c r="AE18" s="16">
        <v>36240791</v>
      </c>
      <c r="AF18" s="42">
        <f t="shared" si="10"/>
        <v>1.9951473229578891E-2</v>
      </c>
      <c r="AG18" s="12"/>
      <c r="AH18" s="13" t="s">
        <v>89</v>
      </c>
      <c r="AI18" s="16">
        <v>34890373</v>
      </c>
      <c r="AJ18" s="42">
        <f t="shared" si="11"/>
        <v>1.9191833902458912E-2</v>
      </c>
      <c r="AK18" s="12"/>
      <c r="AL18" s="13" t="s">
        <v>89</v>
      </c>
      <c r="AM18" s="16">
        <v>37954193</v>
      </c>
      <c r="AN18" s="42">
        <f t="shared" si="12"/>
        <v>2.0773756639790655E-2</v>
      </c>
      <c r="AO18" s="12"/>
      <c r="AP18" s="13" t="s">
        <v>89</v>
      </c>
      <c r="AQ18" s="16">
        <v>36144957</v>
      </c>
      <c r="AR18" s="42">
        <f t="shared" si="1"/>
        <v>1.9319056036329458E-2</v>
      </c>
      <c r="AS18" s="12"/>
      <c r="AT18" s="13" t="s">
        <v>150</v>
      </c>
      <c r="AU18" s="16">
        <f>5056045+29852680</f>
        <v>34908725</v>
      </c>
      <c r="AV18" s="42">
        <f t="shared" si="13"/>
        <v>1.8454807331102531E-2</v>
      </c>
      <c r="AW18" s="12"/>
      <c r="AX18" s="13" t="s">
        <v>150</v>
      </c>
      <c r="AY18" s="16">
        <f>4701909+27141129</f>
        <v>31843038</v>
      </c>
      <c r="AZ18" s="42">
        <f t="shared" si="2"/>
        <v>1.7721553439969052E-2</v>
      </c>
      <c r="BA18" s="12"/>
      <c r="BB18" s="13" t="s">
        <v>93</v>
      </c>
      <c r="BC18" s="16">
        <v>28829613</v>
      </c>
      <c r="BD18" s="42">
        <f t="shared" si="3"/>
        <v>1.6681168204521583E-2</v>
      </c>
      <c r="BE18" s="12"/>
      <c r="BF18" s="13" t="s">
        <v>6</v>
      </c>
      <c r="BG18" s="16">
        <v>36033</v>
      </c>
      <c r="BH18" s="42">
        <f t="shared" si="14"/>
        <v>2.1813288229251104E-2</v>
      </c>
      <c r="BI18" s="12"/>
      <c r="BJ18" s="13" t="s">
        <v>16</v>
      </c>
      <c r="BK18" s="38">
        <v>20148</v>
      </c>
      <c r="BL18" s="42">
        <f t="shared" si="15"/>
        <v>1.2702575758053381E-2</v>
      </c>
      <c r="BM18" s="12"/>
      <c r="BN18" s="13" t="s">
        <v>6</v>
      </c>
      <c r="BO18" s="38">
        <v>17020</v>
      </c>
      <c r="BP18" s="42">
        <f t="shared" si="16"/>
        <v>1.1049070988658148E-2</v>
      </c>
      <c r="BQ18" s="12"/>
      <c r="BR18" s="13" t="s">
        <v>16</v>
      </c>
      <c r="BS18" s="38">
        <v>20478</v>
      </c>
      <c r="BT18" s="42">
        <f t="shared" si="17"/>
        <v>1.4321852119428496E-2</v>
      </c>
      <c r="BU18" s="12"/>
      <c r="BV18" s="13" t="s">
        <v>25</v>
      </c>
      <c r="BW18" s="38">
        <v>30347</v>
      </c>
      <c r="BX18" s="42">
        <f t="shared" si="18"/>
        <v>2.1565229008420155E-2</v>
      </c>
      <c r="BY18" s="12"/>
      <c r="BZ18" s="13" t="s">
        <v>25</v>
      </c>
      <c r="CA18" s="38">
        <v>26239</v>
      </c>
      <c r="CB18" s="42">
        <f t="shared" si="19"/>
        <v>1.8986925006747708E-2</v>
      </c>
      <c r="CC18" s="12"/>
      <c r="CD18" s="13" t="s">
        <v>22</v>
      </c>
      <c r="CE18" s="38">
        <v>32836</v>
      </c>
      <c r="CF18" s="42">
        <f t="shared" si="20"/>
        <v>2.3761281470889607E-2</v>
      </c>
    </row>
    <row r="19" spans="2:84" ht="12.75" customHeight="1" x14ac:dyDescent="0.2">
      <c r="B19" s="33" t="s">
        <v>362</v>
      </c>
      <c r="C19" s="16">
        <v>24323426</v>
      </c>
      <c r="D19" s="42">
        <f t="shared" si="4"/>
        <v>1.1122071072480417E-2</v>
      </c>
      <c r="F19" s="33" t="s">
        <v>362</v>
      </c>
      <c r="G19" s="16">
        <v>23855957</v>
      </c>
      <c r="H19" s="42">
        <f t="shared" si="0"/>
        <v>1.1166348030119911E-2</v>
      </c>
      <c r="J19" s="33" t="s">
        <v>89</v>
      </c>
      <c r="K19" s="16">
        <v>40344435</v>
      </c>
      <c r="L19" s="42">
        <f t="shared" si="5"/>
        <v>1.9614683355717651E-2</v>
      </c>
      <c r="N19" s="33" t="s">
        <v>312</v>
      </c>
      <c r="O19" s="16">
        <v>39603190</v>
      </c>
      <c r="P19" s="42">
        <f t="shared" si="6"/>
        <v>1.986586104060048E-2</v>
      </c>
      <c r="R19" s="33" t="s">
        <v>90</v>
      </c>
      <c r="S19" s="16">
        <v>35348755</v>
      </c>
      <c r="T19" s="42">
        <f t="shared" si="7"/>
        <v>1.8258437491169396E-2</v>
      </c>
      <c r="V19" s="13" t="s">
        <v>89</v>
      </c>
      <c r="W19" s="16">
        <v>34099176</v>
      </c>
      <c r="X19" s="42">
        <f t="shared" si="8"/>
        <v>1.8170172258679677E-2</v>
      </c>
      <c r="Z19" s="13" t="s">
        <v>89</v>
      </c>
      <c r="AA19" s="16">
        <v>35515184</v>
      </c>
      <c r="AB19" s="42">
        <f t="shared" si="9"/>
        <v>1.9381585357826484E-2</v>
      </c>
      <c r="AD19" s="13" t="s">
        <v>181</v>
      </c>
      <c r="AE19" s="16">
        <v>35924296</v>
      </c>
      <c r="AF19" s="42">
        <f t="shared" si="10"/>
        <v>1.9777234716964871E-2</v>
      </c>
      <c r="AG19" s="12"/>
      <c r="AH19" s="13" t="s">
        <v>181</v>
      </c>
      <c r="AI19" s="16">
        <v>30865917</v>
      </c>
      <c r="AJ19" s="42">
        <f t="shared" si="11"/>
        <v>1.6978137559924705E-2</v>
      </c>
      <c r="AK19" s="12"/>
      <c r="AL19" s="13" t="s">
        <v>91</v>
      </c>
      <c r="AM19" s="16">
        <v>27247795</v>
      </c>
      <c r="AN19" s="42">
        <f t="shared" si="12"/>
        <v>1.4913742529077212E-2</v>
      </c>
      <c r="AO19" s="12"/>
      <c r="AP19" s="13" t="s">
        <v>90</v>
      </c>
      <c r="AQ19" s="16">
        <v>33247631</v>
      </c>
      <c r="AR19" s="42">
        <f t="shared" si="1"/>
        <v>1.7770469234870148E-2</v>
      </c>
      <c r="AS19" s="12"/>
      <c r="AT19" s="13" t="s">
        <v>90</v>
      </c>
      <c r="AU19" s="16">
        <f>8723216+24686603</f>
        <v>33409819</v>
      </c>
      <c r="AV19" s="42">
        <f t="shared" si="13"/>
        <v>1.7662397369483093E-2</v>
      </c>
      <c r="AW19" s="12"/>
      <c r="AX19" s="13" t="s">
        <v>90</v>
      </c>
      <c r="AY19" s="16">
        <f>7598093+21097720</f>
        <v>28695813</v>
      </c>
      <c r="AZ19" s="42">
        <f t="shared" si="2"/>
        <v>1.5970033499406011E-2</v>
      </c>
      <c r="BA19" s="12"/>
      <c r="BB19" s="13" t="s">
        <v>90</v>
      </c>
      <c r="BC19" s="16">
        <v>27413032</v>
      </c>
      <c r="BD19" s="42">
        <f t="shared" si="3"/>
        <v>1.5861517037635321E-2</v>
      </c>
      <c r="BE19" s="12"/>
      <c r="BF19" s="13" t="s">
        <v>20</v>
      </c>
      <c r="BG19" s="16">
        <v>27901</v>
      </c>
      <c r="BH19" s="42">
        <f t="shared" si="14"/>
        <v>1.6890421416044597E-2</v>
      </c>
      <c r="BI19" s="12"/>
      <c r="BJ19" s="33" t="s">
        <v>6</v>
      </c>
      <c r="BK19" s="38">
        <v>19892</v>
      </c>
      <c r="BL19" s="42">
        <f t="shared" si="15"/>
        <v>1.2541177138137674E-2</v>
      </c>
      <c r="BM19" s="12"/>
      <c r="BN19" s="33" t="s">
        <v>43</v>
      </c>
      <c r="BO19" s="38">
        <v>16280</v>
      </c>
      <c r="BP19" s="42">
        <f t="shared" si="16"/>
        <v>1.0568676597846924E-2</v>
      </c>
      <c r="BQ19" s="12"/>
      <c r="BR19" s="33" t="s">
        <v>6</v>
      </c>
      <c r="BS19" s="38">
        <v>13759</v>
      </c>
      <c r="BT19" s="42">
        <f t="shared" si="17"/>
        <v>9.622734803751181E-3</v>
      </c>
      <c r="BU19" s="12"/>
      <c r="BV19" s="33" t="s">
        <v>59</v>
      </c>
      <c r="BW19" s="38">
        <v>19872</v>
      </c>
      <c r="BX19" s="42">
        <f t="shared" si="18"/>
        <v>1.4121469366175414E-2</v>
      </c>
      <c r="BY19" s="12"/>
      <c r="BZ19" s="33" t="s">
        <v>59</v>
      </c>
      <c r="CA19" s="38">
        <v>19334</v>
      </c>
      <c r="CB19" s="42">
        <f t="shared" si="19"/>
        <v>1.3990365794445679E-2</v>
      </c>
      <c r="CC19" s="12"/>
      <c r="CD19" s="33" t="s">
        <v>59</v>
      </c>
      <c r="CE19" s="38">
        <v>20724</v>
      </c>
      <c r="CF19" s="42">
        <f t="shared" si="20"/>
        <v>1.499661338782788E-2</v>
      </c>
    </row>
    <row r="20" spans="2:84" ht="12.75" customHeight="1" x14ac:dyDescent="0.2">
      <c r="B20" s="13" t="s">
        <v>332</v>
      </c>
      <c r="C20" s="16">
        <v>23963040</v>
      </c>
      <c r="D20" s="42">
        <f t="shared" si="4"/>
        <v>1.0957281839848183E-2</v>
      </c>
      <c r="F20" s="13" t="s">
        <v>332</v>
      </c>
      <c r="G20" s="16">
        <v>23679771</v>
      </c>
      <c r="H20" s="42">
        <f t="shared" si="0"/>
        <v>1.1083879982661799E-2</v>
      </c>
      <c r="J20" s="13" t="s">
        <v>332</v>
      </c>
      <c r="K20" s="16">
        <v>24007539</v>
      </c>
      <c r="L20" s="42">
        <f t="shared" si="5"/>
        <v>1.1672000751405797E-2</v>
      </c>
      <c r="N20" s="13" t="s">
        <v>89</v>
      </c>
      <c r="O20" s="16">
        <v>35770924</v>
      </c>
      <c r="P20" s="42">
        <f t="shared" si="6"/>
        <v>1.7943509234429871E-2</v>
      </c>
      <c r="R20" s="13" t="s">
        <v>89</v>
      </c>
      <c r="S20" s="16">
        <v>34617984</v>
      </c>
      <c r="T20" s="42">
        <f t="shared" si="7"/>
        <v>1.7880977616730839E-2</v>
      </c>
      <c r="V20" s="13" t="s">
        <v>312</v>
      </c>
      <c r="W20" s="16">
        <v>30454714</v>
      </c>
      <c r="X20" s="42">
        <f t="shared" si="8"/>
        <v>1.6228175116865685E-2</v>
      </c>
      <c r="Z20" s="13" t="s">
        <v>312</v>
      </c>
      <c r="AA20" s="16">
        <v>27639881</v>
      </c>
      <c r="AB20" s="42">
        <f t="shared" si="9"/>
        <v>1.5083821975458904E-2</v>
      </c>
      <c r="AD20" s="13" t="s">
        <v>164</v>
      </c>
      <c r="AE20" s="16">
        <v>27437116</v>
      </c>
      <c r="AF20" s="42">
        <f t="shared" si="10"/>
        <v>1.5104827192399046E-2</v>
      </c>
      <c r="AG20" s="12"/>
      <c r="AH20" s="13" t="s">
        <v>91</v>
      </c>
      <c r="AI20" s="16">
        <v>25410644</v>
      </c>
      <c r="AJ20" s="42">
        <f t="shared" si="11"/>
        <v>1.397740456952163E-2</v>
      </c>
      <c r="AK20" s="12"/>
      <c r="AL20" s="13" t="s">
        <v>181</v>
      </c>
      <c r="AM20" s="16">
        <v>26900841</v>
      </c>
      <c r="AN20" s="42">
        <f t="shared" si="12"/>
        <v>1.4723841561845424E-2</v>
      </c>
      <c r="AO20" s="12"/>
      <c r="AP20" s="13" t="s">
        <v>95</v>
      </c>
      <c r="AQ20" s="16">
        <v>27295542</v>
      </c>
      <c r="AR20" s="42">
        <f t="shared" si="1"/>
        <v>1.4589147400008922E-2</v>
      </c>
      <c r="AS20" s="12"/>
      <c r="AT20" s="13" t="s">
        <v>91</v>
      </c>
      <c r="AU20" s="16">
        <f>4272460+22590515</f>
        <v>26862975</v>
      </c>
      <c r="AV20" s="42">
        <f t="shared" si="13"/>
        <v>1.4201350177218562E-2</v>
      </c>
      <c r="AW20" s="12"/>
      <c r="AX20" s="13" t="s">
        <v>91</v>
      </c>
      <c r="AY20" s="16">
        <f>3935369+20761534</f>
        <v>24696903</v>
      </c>
      <c r="AZ20" s="42">
        <f t="shared" si="2"/>
        <v>1.3744526709927363E-2</v>
      </c>
      <c r="BA20" s="12"/>
      <c r="BB20" s="13" t="s">
        <v>91</v>
      </c>
      <c r="BC20" s="16">
        <v>24917518</v>
      </c>
      <c r="BD20" s="42">
        <f t="shared" si="3"/>
        <v>1.4417581984093725E-2</v>
      </c>
      <c r="BE20" s="12"/>
      <c r="BF20" s="13" t="s">
        <v>11</v>
      </c>
      <c r="BG20" s="16">
        <v>20630</v>
      </c>
      <c r="BH20" s="42">
        <f t="shared" si="14"/>
        <v>1.2488777958245227E-2</v>
      </c>
      <c r="BI20" s="12"/>
      <c r="BJ20" s="13" t="s">
        <v>20</v>
      </c>
      <c r="BK20" s="38">
        <v>19826</v>
      </c>
      <c r="BL20" s="42">
        <f t="shared" si="15"/>
        <v>1.2499566556440656E-2</v>
      </c>
      <c r="BM20" s="12"/>
      <c r="BN20" s="13" t="s">
        <v>20</v>
      </c>
      <c r="BO20" s="38">
        <v>14424</v>
      </c>
      <c r="BP20" s="42">
        <f t="shared" si="16"/>
        <v>9.3637955311636385E-3</v>
      </c>
      <c r="BQ20" s="12"/>
      <c r="BR20" s="13" t="s">
        <v>43</v>
      </c>
      <c r="BS20" s="38">
        <v>11531</v>
      </c>
      <c r="BT20" s="42">
        <f t="shared" si="17"/>
        <v>8.0645217691732596E-3</v>
      </c>
      <c r="BU20" s="12"/>
      <c r="BV20" s="13" t="s">
        <v>16</v>
      </c>
      <c r="BW20" s="38">
        <v>16411</v>
      </c>
      <c r="BX20" s="42">
        <f t="shared" si="18"/>
        <v>1.1662008543091018E-2</v>
      </c>
      <c r="BY20" s="12"/>
      <c r="BZ20" s="13" t="s">
        <v>16</v>
      </c>
      <c r="CA20" s="38">
        <v>15640</v>
      </c>
      <c r="CB20" s="42">
        <f t="shared" si="19"/>
        <v>1.1317333248429214E-2</v>
      </c>
      <c r="CC20" s="12"/>
      <c r="CD20" s="13" t="s">
        <v>16</v>
      </c>
      <c r="CE20" s="38">
        <v>15022</v>
      </c>
      <c r="CF20" s="42">
        <f t="shared" si="20"/>
        <v>1.0870446164444625E-2</v>
      </c>
    </row>
    <row r="21" spans="2:84" ht="12.75" customHeight="1" x14ac:dyDescent="0.2">
      <c r="B21" s="13" t="s">
        <v>352</v>
      </c>
      <c r="C21" s="16">
        <v>23091122</v>
      </c>
      <c r="D21" s="42">
        <f t="shared" si="4"/>
        <v>1.0558590719387809E-2</v>
      </c>
      <c r="F21" s="13" t="s">
        <v>352</v>
      </c>
      <c r="G21" s="16">
        <v>22971986</v>
      </c>
      <c r="H21" s="42">
        <f t="shared" si="0"/>
        <v>1.0752584380456511E-2</v>
      </c>
      <c r="J21" s="13" t="s">
        <v>348</v>
      </c>
      <c r="K21" s="16">
        <v>22864948</v>
      </c>
      <c r="L21" s="42">
        <f t="shared" si="5"/>
        <v>1.1116495124171389E-2</v>
      </c>
      <c r="N21" s="13" t="s">
        <v>188</v>
      </c>
      <c r="O21" s="16">
        <v>22609493</v>
      </c>
      <c r="P21" s="42">
        <f t="shared" si="6"/>
        <v>1.1341436034229296E-2</v>
      </c>
      <c r="R21" s="13" t="s">
        <v>332</v>
      </c>
      <c r="S21" s="16">
        <v>21551999</v>
      </c>
      <c r="T21" s="42">
        <f t="shared" si="7"/>
        <v>1.1132098614257995E-2</v>
      </c>
      <c r="V21" s="13" t="s">
        <v>188</v>
      </c>
      <c r="W21" s="16">
        <v>21135381</v>
      </c>
      <c r="X21" s="42">
        <f t="shared" si="8"/>
        <v>1.1262252012272248E-2</v>
      </c>
      <c r="Z21" s="13" t="s">
        <v>180</v>
      </c>
      <c r="AA21" s="16">
        <v>21817345</v>
      </c>
      <c r="AB21" s="42">
        <f t="shared" si="9"/>
        <v>1.1906308422860737E-2</v>
      </c>
      <c r="AD21" s="13" t="s">
        <v>180</v>
      </c>
      <c r="AE21" s="16">
        <v>22118615</v>
      </c>
      <c r="AF21" s="42">
        <f t="shared" si="10"/>
        <v>1.2176857702908914E-2</v>
      </c>
      <c r="AG21" s="12"/>
      <c r="AH21" s="13" t="s">
        <v>164</v>
      </c>
      <c r="AI21" s="16">
        <v>24635437</v>
      </c>
      <c r="AJ21" s="42">
        <f t="shared" si="11"/>
        <v>1.3550993422125084E-2</v>
      </c>
      <c r="AK21" s="12"/>
      <c r="AL21" s="13" t="s">
        <v>180</v>
      </c>
      <c r="AM21" s="16">
        <v>21751500</v>
      </c>
      <c r="AN21" s="42">
        <f t="shared" si="12"/>
        <v>1.1905413653516659E-2</v>
      </c>
      <c r="AO21" s="12"/>
      <c r="AP21" s="13" t="s">
        <v>91</v>
      </c>
      <c r="AQ21" s="16">
        <v>26075465</v>
      </c>
      <c r="AR21" s="42">
        <f t="shared" si="1"/>
        <v>1.3937030538128668E-2</v>
      </c>
      <c r="AS21" s="12"/>
      <c r="AT21" s="13" t="s">
        <v>95</v>
      </c>
      <c r="AU21" s="16">
        <f>4043033+19259173</f>
        <v>23302206</v>
      </c>
      <c r="AV21" s="42">
        <f t="shared" si="13"/>
        <v>1.2318918038961933E-2</v>
      </c>
      <c r="AW21" s="12"/>
      <c r="AX21" s="13" t="s">
        <v>164</v>
      </c>
      <c r="AY21" s="16">
        <f>5951823+16804056</f>
        <v>22755879</v>
      </c>
      <c r="AZ21" s="42">
        <f t="shared" si="2"/>
        <v>1.2664291823285502E-2</v>
      </c>
      <c r="BA21" s="12"/>
      <c r="BB21" s="13" t="s">
        <v>92</v>
      </c>
      <c r="BC21" s="16">
        <v>24701527</v>
      </c>
      <c r="BD21" s="42">
        <f t="shared" si="3"/>
        <v>1.4292606938411952E-2</v>
      </c>
      <c r="BE21" s="12"/>
      <c r="BF21" s="13" t="s">
        <v>16</v>
      </c>
      <c r="BG21" s="16">
        <v>20197</v>
      </c>
      <c r="BH21" s="42">
        <f t="shared" si="14"/>
        <v>1.2226652856164753E-2</v>
      </c>
      <c r="BI21" s="12"/>
      <c r="BJ21" s="13" t="s">
        <v>11</v>
      </c>
      <c r="BK21" s="38">
        <v>15103</v>
      </c>
      <c r="BL21" s="42">
        <f t="shared" si="15"/>
        <v>9.5218881116676708E-3</v>
      </c>
      <c r="BM21" s="12"/>
      <c r="BN21" s="13" t="s">
        <v>3</v>
      </c>
      <c r="BO21" s="38">
        <v>10381</v>
      </c>
      <c r="BP21" s="42">
        <f t="shared" si="16"/>
        <v>6.7391542851504248E-3</v>
      </c>
      <c r="BQ21" s="12"/>
      <c r="BR21" s="13" t="s">
        <v>20</v>
      </c>
      <c r="BS21" s="38">
        <v>9670</v>
      </c>
      <c r="BT21" s="42">
        <f t="shared" si="17"/>
        <v>6.7629802712605514E-3</v>
      </c>
      <c r="BU21" s="12"/>
      <c r="BV21" s="13" t="s">
        <v>6</v>
      </c>
      <c r="BW21" s="38">
        <v>12490</v>
      </c>
      <c r="BX21" s="42">
        <f t="shared" si="18"/>
        <v>8.8756618550488581E-3</v>
      </c>
      <c r="BY21" s="12"/>
      <c r="BZ21" s="13" t="s">
        <v>6</v>
      </c>
      <c r="CA21" s="38">
        <v>11598</v>
      </c>
      <c r="CB21" s="42">
        <f t="shared" si="19"/>
        <v>8.39248280148862E-3</v>
      </c>
      <c r="CC21" s="12"/>
      <c r="CD21" s="13" t="s">
        <v>6</v>
      </c>
      <c r="CE21" s="38">
        <v>10513</v>
      </c>
      <c r="CF21" s="42">
        <f t="shared" si="20"/>
        <v>7.6075755909204056E-3</v>
      </c>
    </row>
    <row r="22" spans="2:84" ht="12.75" customHeight="1" x14ac:dyDescent="0.2">
      <c r="B22" s="33" t="s">
        <v>169</v>
      </c>
      <c r="C22" s="16">
        <v>7908649</v>
      </c>
      <c r="D22" s="42">
        <f t="shared" si="4"/>
        <v>3.616289755616712E-3</v>
      </c>
      <c r="F22" s="33" t="s">
        <v>312</v>
      </c>
      <c r="G22" s="16">
        <v>18999110</v>
      </c>
      <c r="H22" s="42">
        <f t="shared" si="0"/>
        <v>8.8929852834045402E-3</v>
      </c>
      <c r="J22" s="33" t="s">
        <v>351</v>
      </c>
      <c r="K22" s="16">
        <v>21293154</v>
      </c>
      <c r="L22" s="42">
        <f t="shared" si="5"/>
        <v>1.0352319306356198E-2</v>
      </c>
      <c r="N22" s="33" t="s">
        <v>332</v>
      </c>
      <c r="O22" s="16">
        <v>22343042</v>
      </c>
      <c r="P22" s="42">
        <f t="shared" si="6"/>
        <v>1.1207778151111066E-2</v>
      </c>
      <c r="R22" s="33" t="s">
        <v>188</v>
      </c>
      <c r="S22" s="16">
        <v>21270358</v>
      </c>
      <c r="T22" s="42">
        <f t="shared" si="7"/>
        <v>1.0986624619673166E-2</v>
      </c>
      <c r="V22" s="13" t="s">
        <v>180</v>
      </c>
      <c r="W22" s="16">
        <v>20903688</v>
      </c>
      <c r="X22" s="42">
        <f t="shared" si="8"/>
        <v>1.113879150046603E-2</v>
      </c>
      <c r="Z22" s="13" t="s">
        <v>91</v>
      </c>
      <c r="AA22" s="16">
        <v>21095853</v>
      </c>
      <c r="AB22" s="42">
        <f t="shared" si="9"/>
        <v>1.151257095037604E-2</v>
      </c>
      <c r="AD22" s="13" t="s">
        <v>91</v>
      </c>
      <c r="AE22" s="16">
        <v>22036327</v>
      </c>
      <c r="AF22" s="42">
        <f t="shared" si="10"/>
        <v>1.2131556074996996E-2</v>
      </c>
      <c r="AG22" s="12"/>
      <c r="AH22" s="13" t="s">
        <v>180</v>
      </c>
      <c r="AI22" s="16">
        <v>21777051</v>
      </c>
      <c r="AJ22" s="42">
        <f t="shared" si="11"/>
        <v>1.1978706724556277E-2</v>
      </c>
      <c r="AK22" s="12"/>
      <c r="AL22" s="13" t="s">
        <v>164</v>
      </c>
      <c r="AM22" s="16">
        <v>21095800</v>
      </c>
      <c r="AN22" s="42">
        <f t="shared" si="12"/>
        <v>1.1546524393805335E-2</v>
      </c>
      <c r="AO22" s="12"/>
      <c r="AP22" s="13" t="s">
        <v>180</v>
      </c>
      <c r="AQ22" s="16">
        <v>21374736</v>
      </c>
      <c r="AR22" s="42">
        <f t="shared" si="1"/>
        <v>1.1424545962130999E-2</v>
      </c>
      <c r="AS22" s="12"/>
      <c r="AT22" s="13" t="s">
        <v>180</v>
      </c>
      <c r="AU22" s="16">
        <f>6492899+16616055</f>
        <v>23108954</v>
      </c>
      <c r="AV22" s="42">
        <f t="shared" si="13"/>
        <v>1.221675365380177E-2</v>
      </c>
      <c r="AW22" s="12"/>
      <c r="AX22" s="13" t="s">
        <v>149</v>
      </c>
      <c r="AY22" s="16">
        <f>10144156+12452422</f>
        <v>22596578</v>
      </c>
      <c r="AZ22" s="42">
        <f t="shared" si="2"/>
        <v>1.2575636300387827E-2</v>
      </c>
      <c r="BA22" s="12"/>
      <c r="BB22" s="13" t="s">
        <v>94</v>
      </c>
      <c r="BC22" s="16">
        <v>22408786</v>
      </c>
      <c r="BD22" s="42">
        <f t="shared" si="3"/>
        <v>1.2965998833391499E-2</v>
      </c>
      <c r="BE22" s="12"/>
      <c r="BF22" s="13" t="s">
        <v>0</v>
      </c>
      <c r="BG22" s="16">
        <v>6670</v>
      </c>
      <c r="BH22" s="42">
        <f t="shared" si="14"/>
        <v>4.0378162375906768E-3</v>
      </c>
      <c r="BI22" s="12"/>
      <c r="BJ22" s="13" t="s">
        <v>3</v>
      </c>
      <c r="BK22" s="38">
        <v>10024</v>
      </c>
      <c r="BL22" s="42">
        <f t="shared" si="15"/>
        <v>6.3197647110744045E-3</v>
      </c>
      <c r="BM22" s="12"/>
      <c r="BN22" s="13" t="s">
        <v>0</v>
      </c>
      <c r="BO22" s="38">
        <v>6590</v>
      </c>
      <c r="BP22" s="42">
        <f t="shared" si="16"/>
        <v>4.2781068046567096E-3</v>
      </c>
      <c r="BQ22" s="12"/>
      <c r="BR22" s="13" t="s">
        <v>3</v>
      </c>
      <c r="BS22" s="38">
        <v>8595</v>
      </c>
      <c r="BT22" s="42">
        <f t="shared" si="17"/>
        <v>6.0111494758515443E-3</v>
      </c>
      <c r="BU22" s="12"/>
      <c r="BV22" s="13" t="s">
        <v>43</v>
      </c>
      <c r="BW22" s="38">
        <v>11801</v>
      </c>
      <c r="BX22" s="42">
        <f t="shared" si="18"/>
        <v>8.3860436790577728E-3</v>
      </c>
      <c r="BY22" s="12"/>
      <c r="BZ22" s="13" t="s">
        <v>20</v>
      </c>
      <c r="CA22" s="38">
        <v>8315</v>
      </c>
      <c r="CB22" s="42">
        <f t="shared" si="19"/>
        <v>6.0168558798394441E-3</v>
      </c>
      <c r="CC22" s="12"/>
      <c r="CD22" s="13" t="s">
        <v>25</v>
      </c>
      <c r="CE22" s="38">
        <v>9915</v>
      </c>
      <c r="CF22" s="42">
        <f t="shared" si="20"/>
        <v>7.1748418133716187E-3</v>
      </c>
    </row>
    <row r="23" spans="2:84" ht="12.75" customHeight="1" x14ac:dyDescent="0.2">
      <c r="B23" s="13" t="s">
        <v>312</v>
      </c>
      <c r="C23" s="16">
        <v>6226181</v>
      </c>
      <c r="D23" s="42">
        <f t="shared" si="4"/>
        <v>2.846968498275169E-3</v>
      </c>
      <c r="F23" s="13" t="s">
        <v>89</v>
      </c>
      <c r="G23" s="16">
        <v>17475600</v>
      </c>
      <c r="H23" s="42">
        <f t="shared" si="0"/>
        <v>8.1798701949019909E-3</v>
      </c>
      <c r="J23" s="13" t="s">
        <v>352</v>
      </c>
      <c r="K23" s="16">
        <v>20936766</v>
      </c>
      <c r="L23" s="42">
        <f t="shared" si="5"/>
        <v>1.0179050359306189E-2</v>
      </c>
      <c r="N23" s="13" t="s">
        <v>91</v>
      </c>
      <c r="O23" s="16">
        <v>16227294</v>
      </c>
      <c r="P23" s="42">
        <f t="shared" si="6"/>
        <v>8.139979826599069E-3</v>
      </c>
      <c r="R23" s="13" t="s">
        <v>91</v>
      </c>
      <c r="S23" s="16">
        <v>17689309</v>
      </c>
      <c r="T23" s="42">
        <f t="shared" si="7"/>
        <v>9.1369312055963568E-3</v>
      </c>
      <c r="V23" s="13" t="s">
        <v>91</v>
      </c>
      <c r="W23" s="16">
        <v>18817110</v>
      </c>
      <c r="X23" s="42">
        <f t="shared" si="8"/>
        <v>1.0026932325594141E-2</v>
      </c>
      <c r="Z23" s="13" t="s">
        <v>188</v>
      </c>
      <c r="AA23" s="16">
        <v>20900837</v>
      </c>
      <c r="AB23" s="42">
        <f t="shared" si="9"/>
        <v>1.1406145505694635E-2</v>
      </c>
      <c r="AD23" s="13" t="s">
        <v>188</v>
      </c>
      <c r="AE23" s="16">
        <v>21046177</v>
      </c>
      <c r="AF23" s="42">
        <f t="shared" si="10"/>
        <v>1.1586453424829469E-2</v>
      </c>
      <c r="AG23" s="12"/>
      <c r="AH23" s="13" t="s">
        <v>188</v>
      </c>
      <c r="AI23" s="16">
        <v>21449084</v>
      </c>
      <c r="AJ23" s="42">
        <f t="shared" si="11"/>
        <v>1.1798304864436072E-2</v>
      </c>
      <c r="AK23" s="12"/>
      <c r="AL23" s="13" t="s">
        <v>95</v>
      </c>
      <c r="AM23" s="16">
        <v>20813426</v>
      </c>
      <c r="AN23" s="42">
        <f t="shared" si="12"/>
        <v>1.1391970488327638E-2</v>
      </c>
      <c r="AO23" s="12"/>
      <c r="AP23" s="13" t="s">
        <v>164</v>
      </c>
      <c r="AQ23" s="16">
        <v>21205341</v>
      </c>
      <c r="AR23" s="42">
        <f t="shared" si="1"/>
        <v>1.1334006319290256E-2</v>
      </c>
      <c r="AS23" s="12"/>
      <c r="AT23" s="13" t="s">
        <v>164</v>
      </c>
      <c r="AU23" s="16">
        <f>5877125+16683068</f>
        <v>22560193</v>
      </c>
      <c r="AV23" s="42">
        <f t="shared" si="13"/>
        <v>1.1926646280191787E-2</v>
      </c>
      <c r="AW23" s="12"/>
      <c r="AX23" s="13" t="s">
        <v>95</v>
      </c>
      <c r="AY23" s="16">
        <f>3415712+15358698</f>
        <v>18774410</v>
      </c>
      <c r="AZ23" s="42">
        <f t="shared" si="2"/>
        <v>1.0448491444782666E-2</v>
      </c>
      <c r="BA23" s="12"/>
      <c r="BB23" s="13" t="s">
        <v>95</v>
      </c>
      <c r="BC23" s="16">
        <v>17869326</v>
      </c>
      <c r="BD23" s="42">
        <f t="shared" si="3"/>
        <v>1.0339411517852524E-2</v>
      </c>
      <c r="BE23" s="12"/>
      <c r="BF23" s="13" t="s">
        <v>40</v>
      </c>
      <c r="BG23" s="16">
        <v>5684</v>
      </c>
      <c r="BH23" s="42">
        <f t="shared" si="14"/>
        <v>3.4409216633381418E-3</v>
      </c>
      <c r="BI23" s="12"/>
      <c r="BJ23" s="13" t="s">
        <v>0</v>
      </c>
      <c r="BK23" s="38">
        <v>6661</v>
      </c>
      <c r="BL23" s="42">
        <f t="shared" si="15"/>
        <v>4.1995164346036121E-3</v>
      </c>
      <c r="BM23" s="12"/>
      <c r="BN23" s="13" t="s">
        <v>30</v>
      </c>
      <c r="BO23" s="38">
        <v>4883</v>
      </c>
      <c r="BP23" s="42">
        <f t="shared" si="16"/>
        <v>3.1699537977448729E-3</v>
      </c>
      <c r="BQ23" s="12"/>
      <c r="BR23" s="13" t="s">
        <v>0</v>
      </c>
      <c r="BS23" s="38">
        <v>6253</v>
      </c>
      <c r="BT23" s="42">
        <f t="shared" si="17"/>
        <v>4.3732074080860628E-3</v>
      </c>
      <c r="BU23" s="12"/>
      <c r="BV23" s="13" t="s">
        <v>3</v>
      </c>
      <c r="BW23" s="38">
        <v>8655</v>
      </c>
      <c r="BX23" s="42">
        <f t="shared" si="18"/>
        <v>6.1504286113248895E-3</v>
      </c>
      <c r="BY23" s="12"/>
      <c r="BZ23" s="13" t="s">
        <v>0</v>
      </c>
      <c r="CA23" s="38">
        <v>6761</v>
      </c>
      <c r="CB23" s="42">
        <f t="shared" si="19"/>
        <v>4.8923587015748029E-3</v>
      </c>
      <c r="CC23" s="12"/>
      <c r="CD23" s="13" t="s">
        <v>64</v>
      </c>
      <c r="CE23" s="38">
        <v>9353</v>
      </c>
      <c r="CF23" s="42">
        <f t="shared" si="20"/>
        <v>6.7681588986852996E-3</v>
      </c>
    </row>
    <row r="24" spans="2:84" ht="12.75" customHeight="1" x14ac:dyDescent="0.2">
      <c r="B24" s="13" t="s">
        <v>95</v>
      </c>
      <c r="C24" s="16">
        <v>5263677</v>
      </c>
      <c r="D24" s="42">
        <f t="shared" si="4"/>
        <v>2.4068562420680585E-3</v>
      </c>
      <c r="F24" s="13" t="s">
        <v>91</v>
      </c>
      <c r="G24" s="16">
        <v>15041327</v>
      </c>
      <c r="H24" s="42">
        <f t="shared" si="0"/>
        <v>7.0404508239530882E-3</v>
      </c>
      <c r="J24" s="13" t="s">
        <v>91</v>
      </c>
      <c r="K24" s="16">
        <v>15465692</v>
      </c>
      <c r="L24" s="42">
        <f t="shared" si="5"/>
        <v>7.5191200832792826E-3</v>
      </c>
      <c r="N24" s="13" t="s">
        <v>169</v>
      </c>
      <c r="O24" s="16">
        <v>7759786</v>
      </c>
      <c r="P24" s="42">
        <f t="shared" si="6"/>
        <v>3.8924851856831999E-3</v>
      </c>
      <c r="R24" s="33" t="s">
        <v>169</v>
      </c>
      <c r="S24" s="16">
        <v>7313303</v>
      </c>
      <c r="T24" s="42">
        <f t="shared" si="7"/>
        <v>3.7774876563398522E-3</v>
      </c>
      <c r="V24" s="13" t="s">
        <v>95</v>
      </c>
      <c r="W24" s="16">
        <v>8450870</v>
      </c>
      <c r="X24" s="42">
        <f t="shared" si="8"/>
        <v>4.5031517370304882E-3</v>
      </c>
      <c r="Z24" s="13" t="s">
        <v>95</v>
      </c>
      <c r="AA24" s="16">
        <v>15787134</v>
      </c>
      <c r="AB24" s="42">
        <f t="shared" si="9"/>
        <v>8.6154610708604144E-3</v>
      </c>
      <c r="AD24" s="13" t="s">
        <v>95</v>
      </c>
      <c r="AE24" s="16">
        <v>17601585</v>
      </c>
      <c r="AF24" s="42">
        <f t="shared" si="10"/>
        <v>9.6901182958632811E-3</v>
      </c>
      <c r="AG24" s="12"/>
      <c r="AH24" s="13" t="s">
        <v>95</v>
      </c>
      <c r="AI24" s="16">
        <v>21373830</v>
      </c>
      <c r="AJ24" s="42">
        <f t="shared" si="11"/>
        <v>1.1756910572993683E-2</v>
      </c>
      <c r="AK24" s="12"/>
      <c r="AL24" s="13" t="s">
        <v>94</v>
      </c>
      <c r="AM24" s="16">
        <v>20693925</v>
      </c>
      <c r="AN24" s="42">
        <f t="shared" si="12"/>
        <v>1.1326563098629967E-2</v>
      </c>
      <c r="AO24" s="12"/>
      <c r="AP24" s="13" t="s">
        <v>94</v>
      </c>
      <c r="AQ24" s="16">
        <v>21034795</v>
      </c>
      <c r="AR24" s="42">
        <f t="shared" si="1"/>
        <v>1.1242851480434815E-2</v>
      </c>
      <c r="AS24" s="12"/>
      <c r="AT24" s="13" t="s">
        <v>94</v>
      </c>
      <c r="AU24" s="16">
        <f>9754912+12529049</f>
        <v>22283961</v>
      </c>
      <c r="AV24" s="42">
        <f t="shared" si="13"/>
        <v>1.178061378147735E-2</v>
      </c>
      <c r="AW24" s="12"/>
      <c r="AX24" s="13" t="s">
        <v>96</v>
      </c>
      <c r="AY24" s="16">
        <f>1779184+6611945</f>
        <v>8391129</v>
      </c>
      <c r="AZ24" s="42">
        <f t="shared" si="2"/>
        <v>4.6699011882966089E-3</v>
      </c>
      <c r="BA24" s="12"/>
      <c r="BB24" s="13" t="s">
        <v>96</v>
      </c>
      <c r="BC24" s="16">
        <v>8196166</v>
      </c>
      <c r="BD24" s="42">
        <f t="shared" si="3"/>
        <v>4.7424023235476953E-3</v>
      </c>
      <c r="BE24" s="12"/>
      <c r="BF24" s="13" t="s">
        <v>30</v>
      </c>
      <c r="BG24" s="16">
        <v>5093</v>
      </c>
      <c r="BH24" s="42">
        <f t="shared" si="14"/>
        <v>3.0831481406370792E-3</v>
      </c>
      <c r="BI24" s="12"/>
      <c r="BJ24" s="13" t="s">
        <v>30</v>
      </c>
      <c r="BK24" s="38">
        <v>5755</v>
      </c>
      <c r="BL24" s="42">
        <f t="shared" si="15"/>
        <v>3.6283166313081801E-3</v>
      </c>
      <c r="BM24" s="12"/>
      <c r="BN24" s="13" t="s">
        <v>40</v>
      </c>
      <c r="BO24" s="38">
        <v>4043</v>
      </c>
      <c r="BP24" s="42">
        <f t="shared" si="16"/>
        <v>2.6246412460132133E-3</v>
      </c>
      <c r="BQ24" s="12"/>
      <c r="BR24" s="13" t="s">
        <v>30</v>
      </c>
      <c r="BS24" s="38">
        <v>5349</v>
      </c>
      <c r="BT24" s="42">
        <f t="shared" si="17"/>
        <v>3.7409701624583958E-3</v>
      </c>
      <c r="BU24" s="12"/>
      <c r="BV24" s="13" t="s">
        <v>20</v>
      </c>
      <c r="BW24" s="38">
        <v>8594</v>
      </c>
      <c r="BX24" s="42">
        <f t="shared" si="18"/>
        <v>6.1070807031457083E-3</v>
      </c>
      <c r="BY24" s="12"/>
      <c r="BZ24" s="13" t="s">
        <v>43</v>
      </c>
      <c r="CA24" s="38">
        <v>6200</v>
      </c>
      <c r="CB24" s="42">
        <f t="shared" si="19"/>
        <v>4.4864108785333196E-3</v>
      </c>
      <c r="CC24" s="12"/>
      <c r="CD24" s="13" t="s">
        <v>5</v>
      </c>
      <c r="CE24" s="38">
        <v>8087</v>
      </c>
      <c r="CF24" s="42">
        <f t="shared" si="20"/>
        <v>5.8520368880218129E-3</v>
      </c>
    </row>
    <row r="25" spans="2:84" ht="12.75" customHeight="1" x14ac:dyDescent="0.2">
      <c r="B25" s="33" t="s">
        <v>377</v>
      </c>
      <c r="C25" s="16">
        <v>260832</v>
      </c>
      <c r="D25" s="42">
        <f t="shared" si="4"/>
        <v>1.1926741084817625E-4</v>
      </c>
      <c r="F25" s="33" t="s">
        <v>169</v>
      </c>
      <c r="G25" s="16">
        <v>7703269</v>
      </c>
      <c r="H25" s="42">
        <f t="shared" si="0"/>
        <v>3.6056982590819465E-3</v>
      </c>
      <c r="J25" s="33" t="s">
        <v>169</v>
      </c>
      <c r="K25" s="16">
        <v>7802874</v>
      </c>
      <c r="L25" s="42">
        <f t="shared" si="5"/>
        <v>3.7936062997179659E-3</v>
      </c>
      <c r="N25" s="33" t="s">
        <v>95</v>
      </c>
      <c r="O25" s="16">
        <v>5767199</v>
      </c>
      <c r="P25" s="42">
        <f t="shared" si="6"/>
        <v>2.892958216938839E-3</v>
      </c>
      <c r="R25" s="33" t="s">
        <v>95</v>
      </c>
      <c r="S25" s="16">
        <v>6083710</v>
      </c>
      <c r="T25" s="42">
        <f t="shared" si="7"/>
        <v>3.1423748516574961E-3</v>
      </c>
      <c r="V25" s="13" t="s">
        <v>145</v>
      </c>
      <c r="W25" s="16">
        <v>7135847</v>
      </c>
      <c r="X25" s="42">
        <f t="shared" si="8"/>
        <v>3.8024252903232207E-3</v>
      </c>
      <c r="Z25" s="13" t="s">
        <v>169</v>
      </c>
      <c r="AA25" s="16">
        <v>6595301</v>
      </c>
      <c r="AB25" s="42">
        <f t="shared" si="9"/>
        <v>3.5992320718951751E-3</v>
      </c>
      <c r="AD25" s="13" t="s">
        <v>169</v>
      </c>
      <c r="AE25" s="16">
        <v>6323554</v>
      </c>
      <c r="AF25" s="42">
        <f t="shared" si="10"/>
        <v>3.4812766185703978E-3</v>
      </c>
      <c r="AG25" s="12"/>
      <c r="AH25" s="13" t="s">
        <v>169</v>
      </c>
      <c r="AI25" s="16">
        <v>6130363</v>
      </c>
      <c r="AJ25" s="42">
        <f t="shared" si="11"/>
        <v>3.3720736794008973E-3</v>
      </c>
      <c r="AK25" s="12"/>
      <c r="AL25" s="13" t="s">
        <v>145</v>
      </c>
      <c r="AM25" s="16">
        <v>6684060</v>
      </c>
      <c r="AN25" s="42">
        <f t="shared" si="12"/>
        <v>3.6584373116761862E-3</v>
      </c>
      <c r="AO25" s="12"/>
      <c r="AP25" s="13" t="s">
        <v>169</v>
      </c>
      <c r="AQ25" s="16">
        <v>7293188</v>
      </c>
      <c r="AR25" s="42">
        <f t="shared" si="1"/>
        <v>3.8981235378281287E-3</v>
      </c>
      <c r="AS25" s="12"/>
      <c r="AT25" s="13" t="s">
        <v>145</v>
      </c>
      <c r="AU25" s="16">
        <f>6670957+5389828</f>
        <v>12060785</v>
      </c>
      <c r="AV25" s="42">
        <f t="shared" si="13"/>
        <v>6.376041045235867E-3</v>
      </c>
      <c r="AW25" s="12"/>
      <c r="AX25" s="13" t="s">
        <v>145</v>
      </c>
      <c r="AY25" s="16">
        <f>2270876+6063644</f>
        <v>8334520</v>
      </c>
      <c r="AZ25" s="42">
        <f t="shared" si="2"/>
        <v>4.638396674855297E-3</v>
      </c>
      <c r="BA25" s="12"/>
      <c r="BB25" s="13" t="s">
        <v>40</v>
      </c>
      <c r="BC25" s="16">
        <v>7172374</v>
      </c>
      <c r="BD25" s="42">
        <f t="shared" si="3"/>
        <v>4.150023696805687E-3</v>
      </c>
      <c r="BE25" s="12"/>
      <c r="BF25" s="13" t="s">
        <v>15</v>
      </c>
      <c r="BG25" s="16">
        <v>3351</v>
      </c>
      <c r="BH25" s="42">
        <f t="shared" si="14"/>
        <v>2.02859403480755E-3</v>
      </c>
      <c r="BI25" s="12"/>
      <c r="BJ25" s="33" t="s">
        <v>40</v>
      </c>
      <c r="BK25" s="38">
        <v>4626</v>
      </c>
      <c r="BL25" s="42">
        <f t="shared" si="15"/>
        <v>2.9165234989455501E-3</v>
      </c>
      <c r="BM25" s="12"/>
      <c r="BN25" s="33" t="s">
        <v>15</v>
      </c>
      <c r="BO25" s="38">
        <v>2697</v>
      </c>
      <c r="BP25" s="42">
        <f t="shared" si="16"/>
        <v>1.7508428000241496E-3</v>
      </c>
      <c r="BQ25" s="12"/>
      <c r="BR25" s="33" t="s">
        <v>40</v>
      </c>
      <c r="BS25" s="38">
        <v>3878</v>
      </c>
      <c r="BT25" s="42">
        <f t="shared" si="17"/>
        <v>2.7121858833452344E-3</v>
      </c>
      <c r="BU25" s="12"/>
      <c r="BV25" s="33" t="s">
        <v>0</v>
      </c>
      <c r="BW25" s="38">
        <v>6472</v>
      </c>
      <c r="BX25" s="42">
        <f t="shared" si="18"/>
        <v>4.59914199566663E-3</v>
      </c>
      <c r="BY25" s="12"/>
      <c r="BZ25" s="33" t="s">
        <v>40</v>
      </c>
      <c r="CA25" s="38">
        <v>5673</v>
      </c>
      <c r="CB25" s="42">
        <f t="shared" si="19"/>
        <v>4.105065953857988E-3</v>
      </c>
      <c r="CC25" s="12"/>
      <c r="CD25" s="33" t="s">
        <v>20</v>
      </c>
      <c r="CE25" s="38">
        <v>7656</v>
      </c>
      <c r="CF25" s="42">
        <f t="shared" si="20"/>
        <v>5.5401501687517007E-3</v>
      </c>
    </row>
    <row r="26" spans="2:84" ht="12.75" customHeight="1" x14ac:dyDescent="0.2">
      <c r="B26" s="19" t="s">
        <v>35</v>
      </c>
      <c r="C26" s="20">
        <f>SUM(C6:C25)</f>
        <v>2186951139</v>
      </c>
      <c r="D26" s="34"/>
      <c r="F26" s="33" t="s">
        <v>95</v>
      </c>
      <c r="G26" s="16">
        <v>4783553</v>
      </c>
      <c r="H26" s="42">
        <f t="shared" si="0"/>
        <v>2.2390557468947563E-3</v>
      </c>
      <c r="J26" s="33" t="s">
        <v>341</v>
      </c>
      <c r="K26" s="16">
        <v>5602089</v>
      </c>
      <c r="L26" s="42">
        <f t="shared" si="5"/>
        <v>2.7236272329888601E-3</v>
      </c>
      <c r="N26" s="33" t="s">
        <v>145</v>
      </c>
      <c r="O26" s="16">
        <v>3166509</v>
      </c>
      <c r="P26" s="42">
        <f t="shared" si="6"/>
        <v>1.5883929496035747E-3</v>
      </c>
      <c r="R26" s="33" t="s">
        <v>145</v>
      </c>
      <c r="S26" s="16">
        <v>5366457</v>
      </c>
      <c r="T26" s="42">
        <f t="shared" si="7"/>
        <v>2.7718973322695085E-3</v>
      </c>
      <c r="V26" s="13" t="s">
        <v>169</v>
      </c>
      <c r="W26" s="16">
        <v>6627594</v>
      </c>
      <c r="X26" s="42">
        <f t="shared" si="8"/>
        <v>3.5315963248083145E-3</v>
      </c>
      <c r="Z26" s="13" t="s">
        <v>145</v>
      </c>
      <c r="AA26" s="16">
        <v>4714559</v>
      </c>
      <c r="AB26" s="42">
        <f t="shared" si="9"/>
        <v>2.5728608834747714E-3</v>
      </c>
      <c r="AD26" s="13" t="s">
        <v>145</v>
      </c>
      <c r="AE26" s="16">
        <v>5129501</v>
      </c>
      <c r="AF26" s="42">
        <f t="shared" si="10"/>
        <v>2.823920203137899E-3</v>
      </c>
      <c r="AG26" s="12"/>
      <c r="AH26" s="13" t="s">
        <v>145</v>
      </c>
      <c r="AI26" s="16">
        <v>5537555</v>
      </c>
      <c r="AJ26" s="42">
        <f t="shared" si="11"/>
        <v>3.0459931106420345E-3</v>
      </c>
      <c r="AK26" s="12"/>
      <c r="AL26" s="13" t="s">
        <v>169</v>
      </c>
      <c r="AM26" s="16">
        <v>6529733</v>
      </c>
      <c r="AN26" s="42">
        <f t="shared" si="12"/>
        <v>3.5739683429656939E-3</v>
      </c>
      <c r="AO26" s="12"/>
      <c r="AP26" s="13" t="s">
        <v>147</v>
      </c>
      <c r="AQ26" s="16">
        <v>6089320</v>
      </c>
      <c r="AR26" s="42">
        <f t="shared" si="1"/>
        <v>3.2546701965406048E-3</v>
      </c>
      <c r="AS26" s="12"/>
      <c r="AT26" s="13" t="s">
        <v>147</v>
      </c>
      <c r="AU26" s="16">
        <f>1392884+5957248</f>
        <v>7350132</v>
      </c>
      <c r="AV26" s="42">
        <f t="shared" si="13"/>
        <v>3.8857125236791464E-3</v>
      </c>
      <c r="AW26" s="12"/>
      <c r="AX26" s="13" t="s">
        <v>147</v>
      </c>
      <c r="AY26" s="16">
        <f>1253528+5676419</f>
        <v>6929947</v>
      </c>
      <c r="AZ26" s="42">
        <f t="shared" si="2"/>
        <v>3.8567119788210287E-3</v>
      </c>
      <c r="BA26" s="12"/>
      <c r="BB26" s="13" t="s">
        <v>97</v>
      </c>
      <c r="BC26" s="16">
        <v>6884432</v>
      </c>
      <c r="BD26" s="42">
        <f t="shared" si="3"/>
        <v>3.9834169187283556E-3</v>
      </c>
      <c r="BE26" s="12"/>
      <c r="BF26" s="13" t="s">
        <v>17</v>
      </c>
      <c r="BG26" s="16">
        <v>2754</v>
      </c>
      <c r="BH26" s="42">
        <f t="shared" si="14"/>
        <v>1.6671882936019075E-3</v>
      </c>
      <c r="BI26" s="12"/>
      <c r="BJ26" s="33" t="s">
        <v>15</v>
      </c>
      <c r="BK26" s="38">
        <v>3315</v>
      </c>
      <c r="BL26" s="42">
        <f t="shared" si="15"/>
        <v>2.0899860352365973E-3</v>
      </c>
      <c r="BM26" s="12"/>
      <c r="BN26" s="33" t="s">
        <v>17</v>
      </c>
      <c r="BO26" s="38">
        <v>2461</v>
      </c>
      <c r="BP26" s="42">
        <f t="shared" si="16"/>
        <v>1.5976359402519215E-3</v>
      </c>
      <c r="BQ26" s="12"/>
      <c r="BR26" s="13" t="s">
        <v>17</v>
      </c>
      <c r="BS26" s="38">
        <v>2065</v>
      </c>
      <c r="BT26" s="42">
        <f t="shared" si="17"/>
        <v>1.4442145046693938E-3</v>
      </c>
      <c r="BU26" s="12"/>
      <c r="BV26" s="13" t="s">
        <v>40</v>
      </c>
      <c r="BW26" s="38">
        <v>5206</v>
      </c>
      <c r="BX26" s="42">
        <f t="shared" si="18"/>
        <v>3.6994952455872187E-3</v>
      </c>
      <c r="BY26" s="12"/>
      <c r="BZ26" s="13" t="s">
        <v>30</v>
      </c>
      <c r="CA26" s="38">
        <v>5297</v>
      </c>
      <c r="CB26" s="42">
        <f t="shared" si="19"/>
        <v>3.8329868425146765E-3</v>
      </c>
      <c r="CC26" s="12"/>
      <c r="CD26" s="13" t="s">
        <v>43</v>
      </c>
      <c r="CE26" s="38">
        <v>6900</v>
      </c>
      <c r="CF26" s="42">
        <f t="shared" si="20"/>
        <v>4.9930820486398554E-3</v>
      </c>
    </row>
    <row r="27" spans="2:84" ht="12.75" customHeight="1" x14ac:dyDescent="0.2">
      <c r="B27" s="12"/>
      <c r="C27" s="12"/>
      <c r="D27" s="12"/>
      <c r="F27" s="33" t="s">
        <v>365</v>
      </c>
      <c r="G27" s="16">
        <v>249116</v>
      </c>
      <c r="H27" s="42">
        <f t="shared" si="0"/>
        <v>1.1660466842186846E-4</v>
      </c>
      <c r="J27" s="33" t="s">
        <v>95</v>
      </c>
      <c r="K27" s="16">
        <v>5170551</v>
      </c>
      <c r="L27" s="42">
        <f t="shared" si="5"/>
        <v>2.5138218106063263E-3</v>
      </c>
      <c r="N27" s="19" t="s">
        <v>35</v>
      </c>
      <c r="O27" s="20">
        <f>SUM(O6:O26)</f>
        <v>1993530002</v>
      </c>
      <c r="P27" s="34"/>
      <c r="R27" s="19" t="s">
        <v>35</v>
      </c>
      <c r="S27" s="20">
        <f>SUM(S6:S26)</f>
        <v>1936023004</v>
      </c>
      <c r="T27" s="34"/>
      <c r="V27" s="19" t="s">
        <v>35</v>
      </c>
      <c r="W27" s="20">
        <f>SUM(W6:W26)</f>
        <v>1876656727</v>
      </c>
      <c r="X27" s="34"/>
      <c r="Z27" s="19" t="s">
        <v>35</v>
      </c>
      <c r="AA27" s="20">
        <f>SUM(AA6:AA26)</f>
        <v>1832418935</v>
      </c>
      <c r="AB27" s="34"/>
      <c r="AD27" s="19" t="s">
        <v>35</v>
      </c>
      <c r="AE27" s="20">
        <f>SUM(AE6:AE26)</f>
        <v>1816446865</v>
      </c>
      <c r="AF27" s="34"/>
      <c r="AG27" s="12"/>
      <c r="AH27" s="19" t="s">
        <v>35</v>
      </c>
      <c r="AI27" s="20">
        <f>SUM(AI6:AI26)</f>
        <v>1817980146</v>
      </c>
      <c r="AJ27" s="34"/>
      <c r="AK27" s="12"/>
      <c r="AL27" s="19" t="s">
        <v>35</v>
      </c>
      <c r="AM27" s="20">
        <f>SUM(AM6:AM26)</f>
        <v>1827025976</v>
      </c>
      <c r="AN27" s="34"/>
      <c r="AO27" s="12"/>
      <c r="AP27" s="13" t="s">
        <v>145</v>
      </c>
      <c r="AQ27" s="16">
        <v>5051103</v>
      </c>
      <c r="AR27" s="42">
        <f t="shared" si="1"/>
        <v>2.6997553739591348E-3</v>
      </c>
      <c r="AS27" s="12"/>
      <c r="AT27" s="13" t="s">
        <v>96</v>
      </c>
      <c r="AU27" s="16">
        <f>1581108+5628093</f>
        <v>7209201</v>
      </c>
      <c r="AV27" s="42">
        <f t="shared" si="13"/>
        <v>3.8112080995851812E-3</v>
      </c>
      <c r="AW27" s="12"/>
      <c r="AX27" s="13" t="s">
        <v>169</v>
      </c>
      <c r="AY27" s="16">
        <f>4130189+1686520</f>
        <v>5816709</v>
      </c>
      <c r="AZ27" s="42">
        <f t="shared" si="2"/>
        <v>3.2371634700259738E-3</v>
      </c>
      <c r="BA27" s="12"/>
      <c r="BB27" s="13" t="s">
        <v>101</v>
      </c>
      <c r="BC27" s="16">
        <v>6191618</v>
      </c>
      <c r="BD27" s="42">
        <f t="shared" si="3"/>
        <v>3.582546228287682E-3</v>
      </c>
      <c r="BE27" s="12"/>
      <c r="BF27" s="13" t="s">
        <v>45</v>
      </c>
      <c r="BG27" s="16">
        <v>542</v>
      </c>
      <c r="BH27" s="42">
        <f t="shared" si="14"/>
        <v>3.2811040491366521E-4</v>
      </c>
      <c r="BI27" s="12"/>
      <c r="BJ27" s="13" t="s">
        <v>17</v>
      </c>
      <c r="BK27" s="38">
        <v>2630</v>
      </c>
      <c r="BL27" s="42">
        <f t="shared" si="15"/>
        <v>1.6581186342902717E-3</v>
      </c>
      <c r="BM27" s="12"/>
      <c r="BN27" s="13" t="s">
        <v>45</v>
      </c>
      <c r="BO27" s="38">
        <v>2160</v>
      </c>
      <c r="BP27" s="42">
        <f t="shared" si="16"/>
        <v>1.4022322758814102E-3</v>
      </c>
      <c r="BQ27" s="12"/>
      <c r="BR27" s="13" t="s">
        <v>45</v>
      </c>
      <c r="BS27" s="38">
        <v>1836</v>
      </c>
      <c r="BT27" s="42">
        <f t="shared" si="17"/>
        <v>1.2840570608101728E-3</v>
      </c>
      <c r="BU27" s="12"/>
      <c r="BV27" s="13" t="s">
        <v>30</v>
      </c>
      <c r="BW27" s="38">
        <v>5002</v>
      </c>
      <c r="BX27" s="42">
        <f t="shared" si="18"/>
        <v>3.5545284706929056E-3</v>
      </c>
      <c r="BY27" s="12"/>
      <c r="BZ27" s="13" t="s">
        <v>3</v>
      </c>
      <c r="CA27" s="38">
        <v>4395</v>
      </c>
      <c r="CB27" s="42">
        <f t="shared" si="19"/>
        <v>3.1802864211538614E-3</v>
      </c>
      <c r="CC27" s="12"/>
      <c r="CD27" s="13" t="s">
        <v>0</v>
      </c>
      <c r="CE27" s="38">
        <v>6584</v>
      </c>
      <c r="CF27" s="42">
        <f t="shared" si="20"/>
        <v>4.7644133635137403E-3</v>
      </c>
    </row>
    <row r="28" spans="2:84" ht="12.75" customHeight="1" x14ac:dyDescent="0.2">
      <c r="B28" s="12"/>
      <c r="C28" s="12"/>
      <c r="D28" s="12"/>
      <c r="F28" s="19" t="s">
        <v>35</v>
      </c>
      <c r="G28" s="20">
        <f>SUM(G6:G27)</f>
        <v>2136415320</v>
      </c>
      <c r="H28" s="34"/>
      <c r="J28" s="33" t="s">
        <v>312</v>
      </c>
      <c r="K28" s="16">
        <v>2539138</v>
      </c>
      <c r="L28" s="42">
        <f t="shared" si="5"/>
        <v>1.234479745879951E-3</v>
      </c>
      <c r="N28" s="12"/>
      <c r="O28" s="12"/>
      <c r="P28" s="12"/>
      <c r="R28" s="12"/>
      <c r="S28" s="12"/>
      <c r="T28" s="12"/>
      <c r="V28" s="12"/>
      <c r="W28" s="12"/>
      <c r="X28" s="12"/>
      <c r="Z28" s="12"/>
      <c r="AA28" s="12"/>
      <c r="AB28" s="12"/>
      <c r="AD28" s="12"/>
      <c r="AE28" s="12"/>
      <c r="AF28" s="12"/>
      <c r="AG28" s="12"/>
      <c r="AH28" s="12"/>
      <c r="AI28" s="12"/>
      <c r="AJ28" s="12"/>
      <c r="AK28" s="12"/>
      <c r="AL28" s="12"/>
      <c r="AM28" s="12"/>
      <c r="AN28" s="12"/>
      <c r="AO28" s="12"/>
      <c r="AP28" s="13" t="s">
        <v>155</v>
      </c>
      <c r="AQ28" s="16">
        <v>2456143</v>
      </c>
      <c r="AR28" s="42">
        <f t="shared" si="1"/>
        <v>1.3127796569307954E-3</v>
      </c>
      <c r="AS28" s="12"/>
      <c r="AT28" s="13" t="s">
        <v>169</v>
      </c>
      <c r="AU28" s="16">
        <f>4408283+1842498</f>
        <v>6250781</v>
      </c>
      <c r="AV28" s="42">
        <f t="shared" si="13"/>
        <v>3.3045308593744518E-3</v>
      </c>
      <c r="AW28" s="12"/>
      <c r="AX28" s="13" t="s">
        <v>155</v>
      </c>
      <c r="AY28" s="16">
        <f>709664+2453838</f>
        <v>3163502</v>
      </c>
      <c r="AZ28" s="42">
        <f t="shared" si="2"/>
        <v>1.7605785525378883E-3</v>
      </c>
      <c r="BA28" s="12"/>
      <c r="BB28" s="13" t="s">
        <v>134</v>
      </c>
      <c r="BC28" s="16">
        <v>457005</v>
      </c>
      <c r="BD28" s="42">
        <f t="shared" si="3"/>
        <v>2.644287065285055E-4</v>
      </c>
      <c r="BE28" s="12"/>
      <c r="BF28" s="13" t="s">
        <v>47</v>
      </c>
      <c r="BG28" s="16">
        <v>227</v>
      </c>
      <c r="BH28" s="42">
        <f t="shared" si="14"/>
        <v>1.3741893342325093E-4</v>
      </c>
      <c r="BI28" s="12"/>
      <c r="BJ28" s="13" t="s">
        <v>45</v>
      </c>
      <c r="BK28" s="38">
        <v>959</v>
      </c>
      <c r="BL28" s="42">
        <f t="shared" si="15"/>
        <v>6.0461436132485573E-4</v>
      </c>
      <c r="BM28" s="12"/>
      <c r="BN28" s="19" t="s">
        <v>35</v>
      </c>
      <c r="BO28" s="20">
        <f>SUM(BO6:BO27)</f>
        <v>1540401</v>
      </c>
      <c r="BP28" s="34"/>
      <c r="BQ28" s="12"/>
      <c r="BR28" s="13" t="s">
        <v>15</v>
      </c>
      <c r="BS28" s="38">
        <v>1458</v>
      </c>
      <c r="BT28" s="42">
        <f t="shared" si="17"/>
        <v>1.0196923718198431E-3</v>
      </c>
      <c r="BU28" s="12"/>
      <c r="BV28" s="13" t="s">
        <v>17</v>
      </c>
      <c r="BW28" s="38">
        <v>2876</v>
      </c>
      <c r="BX28" s="42">
        <f t="shared" si="18"/>
        <v>2.0437472774315867E-3</v>
      </c>
      <c r="BY28" s="12"/>
      <c r="BZ28" s="13" t="s">
        <v>17</v>
      </c>
      <c r="CA28" s="38">
        <v>4185</v>
      </c>
      <c r="CB28" s="42">
        <f t="shared" si="19"/>
        <v>3.028327343009991E-3</v>
      </c>
      <c r="CC28" s="12"/>
      <c r="CD28" s="13" t="s">
        <v>3</v>
      </c>
      <c r="CE28" s="38">
        <v>4854</v>
      </c>
      <c r="CF28" s="42">
        <f t="shared" si="20"/>
        <v>3.5125246759562115E-3</v>
      </c>
    </row>
    <row r="29" spans="2:84" ht="12.75" customHeight="1" x14ac:dyDescent="0.2">
      <c r="B29" s="12"/>
      <c r="C29" s="12"/>
      <c r="D29" s="35"/>
      <c r="F29" s="12"/>
      <c r="G29" s="12"/>
      <c r="H29" s="12"/>
      <c r="J29" s="33" t="s">
        <v>353</v>
      </c>
      <c r="K29" s="16">
        <v>2141780</v>
      </c>
      <c r="L29" s="42">
        <f t="shared" si="5"/>
        <v>1.0412919778801945E-3</v>
      </c>
      <c r="N29" s="12"/>
      <c r="O29" s="12"/>
      <c r="P29" s="12"/>
      <c r="R29" s="12"/>
      <c r="S29" s="12"/>
      <c r="T29" s="12"/>
      <c r="V29" s="12"/>
      <c r="W29" s="12"/>
      <c r="X29" s="12"/>
      <c r="Z29" s="12"/>
      <c r="AA29" s="12"/>
      <c r="AB29" s="12"/>
      <c r="AD29" s="12"/>
      <c r="AE29" s="12"/>
      <c r="AF29" s="12"/>
      <c r="AG29" s="12"/>
      <c r="AH29" s="12"/>
      <c r="AI29" s="12"/>
      <c r="AJ29" s="12"/>
      <c r="AK29" s="12"/>
      <c r="AL29" s="12"/>
      <c r="AM29" s="12"/>
      <c r="AN29" s="12"/>
      <c r="AO29" s="12"/>
      <c r="AP29" s="13" t="s">
        <v>166</v>
      </c>
      <c r="AQ29" s="16">
        <v>1486843</v>
      </c>
      <c r="AR29" s="42">
        <f t="shared" si="1"/>
        <v>7.9470016340659096E-4</v>
      </c>
      <c r="AS29" s="12"/>
      <c r="AT29" s="13" t="s">
        <v>155</v>
      </c>
      <c r="AU29" s="16">
        <f>740584+2452430</f>
        <v>3193014</v>
      </c>
      <c r="AV29" s="42">
        <f t="shared" si="13"/>
        <v>1.6880151932078017E-3</v>
      </c>
      <c r="AW29" s="12"/>
      <c r="AX29" s="13" t="s">
        <v>153</v>
      </c>
      <c r="AY29" s="16">
        <f>213274+1651974</f>
        <v>1865248</v>
      </c>
      <c r="AZ29" s="42">
        <f t="shared" si="2"/>
        <v>1.0380633942903121E-3</v>
      </c>
      <c r="BA29" s="12"/>
      <c r="BB29" s="13" t="s">
        <v>99</v>
      </c>
      <c r="BC29" s="16">
        <v>2968811</v>
      </c>
      <c r="BD29" s="42">
        <f t="shared" si="3"/>
        <v>1.7177905113895885E-3</v>
      </c>
      <c r="BE29" s="12"/>
      <c r="BF29" s="24" t="s">
        <v>2</v>
      </c>
      <c r="BG29" s="16">
        <v>202</v>
      </c>
      <c r="BH29" s="42">
        <f t="shared" si="14"/>
        <v>1.2228468965417042E-4</v>
      </c>
      <c r="BI29" s="12"/>
      <c r="BJ29" s="13" t="s">
        <v>47</v>
      </c>
      <c r="BK29" s="38">
        <v>155</v>
      </c>
      <c r="BL29" s="42">
        <f t="shared" si="15"/>
        <v>9.7721820652088258E-5</v>
      </c>
      <c r="BM29" s="12"/>
      <c r="BN29" s="12"/>
      <c r="BO29" s="12"/>
      <c r="BP29" s="12"/>
      <c r="BQ29" s="12"/>
      <c r="BR29" s="19" t="s">
        <v>35</v>
      </c>
      <c r="BS29" s="20">
        <f>SUM(BS6:BS28)</f>
        <v>1429843</v>
      </c>
      <c r="BT29" s="34"/>
      <c r="BU29" s="12"/>
      <c r="BV29" s="33" t="s">
        <v>45</v>
      </c>
      <c r="BW29" s="38">
        <v>1719</v>
      </c>
      <c r="BX29" s="42">
        <f t="shared" si="18"/>
        <v>1.2215582649182538E-3</v>
      </c>
      <c r="BY29" s="12"/>
      <c r="BZ29" s="33" t="s">
        <v>45</v>
      </c>
      <c r="CA29" s="38">
        <v>1848</v>
      </c>
      <c r="CB29" s="42">
        <f t="shared" si="19"/>
        <v>1.3372398876660605E-3</v>
      </c>
      <c r="CC29" s="12"/>
      <c r="CD29" s="33" t="s">
        <v>66</v>
      </c>
      <c r="CE29" s="38">
        <v>4797</v>
      </c>
      <c r="CF29" s="42">
        <f t="shared" si="20"/>
        <v>3.4712774764239689E-3</v>
      </c>
    </row>
    <row r="30" spans="2:84" ht="12.75" customHeight="1" x14ac:dyDescent="0.2">
      <c r="B30" s="12"/>
      <c r="C30" s="12"/>
      <c r="D30" s="12"/>
      <c r="F30" s="12"/>
      <c r="G30" s="12"/>
      <c r="H30" s="12"/>
      <c r="J30" s="33" t="s">
        <v>354</v>
      </c>
      <c r="K30" s="16">
        <v>660000</v>
      </c>
      <c r="L30" s="42">
        <f t="shared" si="5"/>
        <v>3.2087922447727047E-4</v>
      </c>
      <c r="N30" s="12"/>
      <c r="O30" s="12"/>
      <c r="P30" s="35"/>
      <c r="R30" s="12"/>
      <c r="S30" s="12"/>
      <c r="T30" s="35"/>
      <c r="V30" s="12"/>
      <c r="W30" s="12"/>
      <c r="X30" s="35"/>
      <c r="Z30" s="12"/>
      <c r="AA30" s="12"/>
      <c r="AB30" s="35"/>
      <c r="AD30" s="12"/>
      <c r="AE30" s="12"/>
      <c r="AF30" s="35"/>
      <c r="AG30" s="12"/>
      <c r="AH30" s="12"/>
      <c r="AI30" s="12"/>
      <c r="AJ30" s="35"/>
      <c r="AK30" s="12"/>
      <c r="AL30" s="12"/>
      <c r="AM30" s="12"/>
      <c r="AN30" s="12"/>
      <c r="AO30" s="12"/>
      <c r="AP30" s="19" t="s">
        <v>35</v>
      </c>
      <c r="AQ30" s="20">
        <f>SUM(AQ6:AQ29)</f>
        <v>1870948401</v>
      </c>
      <c r="AR30" s="34"/>
      <c r="AS30" s="12"/>
      <c r="AT30" s="13" t="s">
        <v>153</v>
      </c>
      <c r="AU30" s="16">
        <f>178023+1519145</f>
        <v>1697168</v>
      </c>
      <c r="AV30" s="42">
        <f t="shared" si="13"/>
        <v>8.9722292774979955E-4</v>
      </c>
      <c r="AW30" s="12"/>
      <c r="AX30" s="13" t="s">
        <v>100</v>
      </c>
      <c r="AY30" s="16">
        <f>1669773</f>
        <v>1669773</v>
      </c>
      <c r="AZ30" s="42">
        <f t="shared" si="2"/>
        <v>9.2927601481106929E-4</v>
      </c>
      <c r="BA30" s="12"/>
      <c r="BB30" s="13" t="s">
        <v>103</v>
      </c>
      <c r="BC30" s="16">
        <v>1949370</v>
      </c>
      <c r="BD30" s="42">
        <f t="shared" si="3"/>
        <v>1.1279294266922084E-3</v>
      </c>
      <c r="BE30" s="12"/>
      <c r="BF30" s="19" t="s">
        <v>35</v>
      </c>
      <c r="BG30" s="20">
        <f>SUM(BG6:BG29)</f>
        <v>1651883</v>
      </c>
      <c r="BH30" s="34"/>
      <c r="BI30" s="12"/>
      <c r="BJ30" s="19" t="s">
        <v>35</v>
      </c>
      <c r="BK30" s="20">
        <f>SUM(BK6:BK29)</f>
        <v>1586135</v>
      </c>
      <c r="BL30" s="34"/>
      <c r="BM30" s="12"/>
      <c r="BN30" s="12"/>
      <c r="BO30" s="12"/>
      <c r="BP30" s="12"/>
      <c r="BQ30" s="12"/>
      <c r="BR30" s="12"/>
      <c r="BS30" s="12"/>
      <c r="BT30" s="12"/>
      <c r="BU30" s="12"/>
      <c r="BV30" s="13" t="s">
        <v>15</v>
      </c>
      <c r="BW30" s="38">
        <v>607</v>
      </c>
      <c r="BX30" s="42">
        <f t="shared" si="18"/>
        <v>4.3134721745513669E-4</v>
      </c>
      <c r="BY30" s="12"/>
      <c r="BZ30" s="13" t="s">
        <v>15</v>
      </c>
      <c r="CA30" s="38">
        <v>442</v>
      </c>
      <c r="CB30" s="42">
        <f t="shared" si="19"/>
        <v>3.1983767875995602E-4</v>
      </c>
      <c r="CC30" s="12"/>
      <c r="CD30" s="13" t="s">
        <v>30</v>
      </c>
      <c r="CE30" s="38">
        <v>4482</v>
      </c>
      <c r="CF30" s="42">
        <f t="shared" si="20"/>
        <v>3.2433324263773668E-3</v>
      </c>
    </row>
    <row r="31" spans="2:84" ht="12.75" customHeight="1" x14ac:dyDescent="0.2">
      <c r="B31" s="12"/>
      <c r="C31" s="12"/>
      <c r="D31" s="12"/>
      <c r="F31" s="12"/>
      <c r="G31" s="12"/>
      <c r="H31" s="35"/>
      <c r="J31" s="33" t="s">
        <v>159</v>
      </c>
      <c r="K31" s="16">
        <v>147598</v>
      </c>
      <c r="L31" s="42">
        <f t="shared" si="5"/>
        <v>7.1759290567266932E-5</v>
      </c>
      <c r="N31" s="12"/>
      <c r="O31" s="12"/>
      <c r="P31" s="12"/>
      <c r="R31" s="12"/>
      <c r="S31" s="12"/>
      <c r="T31" s="12"/>
      <c r="V31" s="12"/>
      <c r="W31" s="12"/>
      <c r="X31" s="12"/>
      <c r="Z31" s="12"/>
      <c r="AA31" s="12"/>
      <c r="AB31" s="12"/>
      <c r="AD31" s="12"/>
      <c r="AE31" s="12"/>
      <c r="AF31" s="12"/>
      <c r="AG31" s="12"/>
      <c r="AH31" s="12"/>
      <c r="AI31" s="12"/>
      <c r="AJ31" s="12"/>
      <c r="AK31" s="12"/>
      <c r="AL31" s="12"/>
      <c r="AM31" s="12"/>
      <c r="AN31" s="12"/>
      <c r="AO31" s="12"/>
      <c r="AP31" s="12"/>
      <c r="AQ31" s="12"/>
      <c r="AR31" s="12"/>
      <c r="AS31" s="12"/>
      <c r="AT31" s="13" t="s">
        <v>148</v>
      </c>
      <c r="AU31" s="16">
        <v>906131</v>
      </c>
      <c r="AV31" s="42">
        <f t="shared" si="13"/>
        <v>4.7903419622857233E-4</v>
      </c>
      <c r="AW31" s="12"/>
      <c r="AX31" s="13" t="s">
        <v>161</v>
      </c>
      <c r="AY31" s="16">
        <f>221173+532867</f>
        <v>754040</v>
      </c>
      <c r="AZ31" s="42">
        <f t="shared" si="2"/>
        <v>4.1964463804848844E-4</v>
      </c>
      <c r="BA31" s="12"/>
      <c r="BB31" s="13" t="s">
        <v>100</v>
      </c>
      <c r="BC31" s="16">
        <v>1302993</v>
      </c>
      <c r="BD31" s="42">
        <f t="shared" si="3"/>
        <v>7.5392775485103437E-4</v>
      </c>
      <c r="BE31" s="12"/>
      <c r="BF31" s="12"/>
      <c r="BG31" s="12"/>
      <c r="BH31" s="12"/>
      <c r="BI31" s="12"/>
      <c r="BJ31" s="12"/>
      <c r="BK31" s="12"/>
      <c r="BL31" s="12"/>
      <c r="BM31" s="12"/>
      <c r="BN31" s="12"/>
      <c r="BO31" s="12"/>
      <c r="BP31" s="12"/>
      <c r="BQ31" s="12"/>
      <c r="BR31" s="12"/>
      <c r="BS31" s="12"/>
      <c r="BT31" s="12"/>
      <c r="BU31" s="12"/>
      <c r="BV31" s="13" t="s">
        <v>47</v>
      </c>
      <c r="BW31" s="38">
        <v>262</v>
      </c>
      <c r="BX31" s="42">
        <f t="shared" si="18"/>
        <v>1.8618281873681352E-4</v>
      </c>
      <c r="BY31" s="12"/>
      <c r="BZ31" s="13" t="s">
        <v>47</v>
      </c>
      <c r="CA31" s="38">
        <v>230</v>
      </c>
      <c r="CB31" s="42">
        <f t="shared" si="19"/>
        <v>1.6643137130042962E-4</v>
      </c>
      <c r="CC31" s="12"/>
      <c r="CD31" s="13" t="s">
        <v>40</v>
      </c>
      <c r="CE31" s="38">
        <v>3958</v>
      </c>
      <c r="CF31" s="42">
        <f t="shared" si="20"/>
        <v>2.8641476447125434E-3</v>
      </c>
    </row>
    <row r="32" spans="2:84" ht="12.75" customHeight="1" x14ac:dyDescent="0.2">
      <c r="B32" s="12"/>
      <c r="C32" s="12"/>
      <c r="D32" s="12"/>
      <c r="F32" s="12"/>
      <c r="G32" s="12"/>
      <c r="H32" s="12"/>
      <c r="J32" s="33" t="s">
        <v>158</v>
      </c>
      <c r="K32" s="16">
        <v>450</v>
      </c>
      <c r="L32" s="42">
        <f t="shared" si="5"/>
        <v>2.1878128941632079E-7</v>
      </c>
      <c r="N32" s="12"/>
      <c r="O32" s="12"/>
      <c r="P32" s="12"/>
      <c r="R32" s="12"/>
      <c r="S32" s="12"/>
      <c r="T32" s="12"/>
      <c r="V32" s="12"/>
      <c r="W32" s="12"/>
      <c r="X32" s="12"/>
      <c r="Z32" s="12"/>
      <c r="AA32" s="12"/>
      <c r="AB32" s="12"/>
      <c r="AD32" s="12"/>
      <c r="AE32" s="12"/>
      <c r="AF32" s="12"/>
      <c r="AG32" s="12"/>
      <c r="AH32" s="12"/>
      <c r="AI32" s="12"/>
      <c r="AJ32" s="12"/>
      <c r="AK32" s="12"/>
      <c r="AL32" s="12"/>
      <c r="AM32" s="12"/>
      <c r="AN32" s="12"/>
      <c r="AO32" s="12"/>
      <c r="AP32" s="12"/>
      <c r="AQ32" s="12"/>
      <c r="AR32" s="12"/>
      <c r="AS32" s="12"/>
      <c r="AT32" s="13" t="s">
        <v>161</v>
      </c>
      <c r="AU32" s="16">
        <f>243838+591532</f>
        <v>835370</v>
      </c>
      <c r="AV32" s="42">
        <f t="shared" si="13"/>
        <v>4.4162576548364692E-4</v>
      </c>
      <c r="AW32" s="12"/>
      <c r="AX32" s="13" t="s">
        <v>165</v>
      </c>
      <c r="AY32" s="16">
        <f>412904+105977</f>
        <v>518881</v>
      </c>
      <c r="AZ32" s="42">
        <f t="shared" si="2"/>
        <v>2.8877198747445459E-4</v>
      </c>
      <c r="BA32" s="12"/>
      <c r="BB32" s="13" t="s">
        <v>113</v>
      </c>
      <c r="BC32" s="16">
        <v>428433</v>
      </c>
      <c r="BD32" s="42">
        <f t="shared" si="3"/>
        <v>2.4789659637012109E-4</v>
      </c>
      <c r="BE32" s="12"/>
      <c r="BF32" s="12"/>
      <c r="BG32" s="12"/>
      <c r="BH32" s="12"/>
      <c r="BI32" s="12"/>
      <c r="BJ32" s="12"/>
      <c r="BK32" s="12"/>
      <c r="BL32" s="12"/>
      <c r="BM32" s="12"/>
      <c r="BN32" s="12"/>
      <c r="BO32" s="12"/>
      <c r="BP32" s="12"/>
      <c r="BQ32" s="12"/>
      <c r="BR32" s="12"/>
      <c r="BS32" s="12"/>
      <c r="BT32" s="12"/>
      <c r="BU32" s="12"/>
      <c r="BV32" s="13" t="s">
        <v>9</v>
      </c>
      <c r="BW32" s="38">
        <v>84</v>
      </c>
      <c r="BX32" s="42">
        <f t="shared" si="18"/>
        <v>5.9692201427069987E-5</v>
      </c>
      <c r="BY32" s="12"/>
      <c r="BZ32" s="13" t="s">
        <v>9</v>
      </c>
      <c r="CA32" s="38">
        <v>35</v>
      </c>
      <c r="CB32" s="42">
        <f t="shared" si="19"/>
        <v>2.532651302397842E-5</v>
      </c>
      <c r="CC32" s="12"/>
      <c r="CD32" s="13" t="s">
        <v>17</v>
      </c>
      <c r="CE32" s="38">
        <v>3624</v>
      </c>
      <c r="CF32" s="42">
        <f t="shared" si="20"/>
        <v>2.6224535281551935E-3</v>
      </c>
    </row>
    <row r="33" spans="2:84" ht="12.75" customHeight="1" x14ac:dyDescent="0.2">
      <c r="B33" s="12"/>
      <c r="C33" s="12"/>
      <c r="D33" s="12"/>
      <c r="F33" s="12"/>
      <c r="G33" s="12"/>
      <c r="H33" s="12"/>
      <c r="J33" s="19" t="s">
        <v>35</v>
      </c>
      <c r="K33" s="20">
        <f>SUM(K6:K32)</f>
        <v>2056848651</v>
      </c>
      <c r="L33" s="34"/>
      <c r="N33" s="12"/>
      <c r="O33" s="12"/>
      <c r="P33" s="12"/>
      <c r="R33" s="12"/>
      <c r="S33" s="12"/>
      <c r="T33" s="12"/>
      <c r="V33" s="12"/>
      <c r="W33" s="12"/>
      <c r="X33" s="12"/>
      <c r="Z33" s="12"/>
      <c r="AA33" s="12"/>
      <c r="AB33" s="12"/>
      <c r="AD33" s="12"/>
      <c r="AE33" s="12"/>
      <c r="AF33" s="12"/>
      <c r="AG33" s="12"/>
      <c r="AH33" s="12"/>
      <c r="AI33" s="12"/>
      <c r="AJ33" s="12"/>
      <c r="AK33" s="12"/>
      <c r="AL33" s="12"/>
      <c r="AM33" s="36"/>
      <c r="AN33" s="12"/>
      <c r="AO33" s="12"/>
      <c r="AP33" s="12"/>
      <c r="AQ33" s="12"/>
      <c r="AR33" s="12"/>
      <c r="AS33" s="12"/>
      <c r="AT33" s="19" t="s">
        <v>35</v>
      </c>
      <c r="AU33" s="20">
        <f>SUM(AU6:AU32)</f>
        <v>1891578946</v>
      </c>
      <c r="AV33" s="34"/>
      <c r="AW33" s="12"/>
      <c r="AX33" s="13" t="s">
        <v>148</v>
      </c>
      <c r="AY33" s="16">
        <v>478382</v>
      </c>
      <c r="AZ33" s="42">
        <f t="shared" si="2"/>
        <v>2.6623314577331708E-4</v>
      </c>
      <c r="BA33" s="12"/>
      <c r="BB33" s="19" t="s">
        <v>35</v>
      </c>
      <c r="BC33" s="20">
        <f>SUM(BC6:BC32)-BC28+4039</f>
        <v>1728273023</v>
      </c>
      <c r="BD33" s="34"/>
      <c r="BE33" s="12"/>
      <c r="BF33" s="12"/>
      <c r="BG33" s="12"/>
      <c r="BH33" s="12"/>
      <c r="BI33" s="12"/>
      <c r="BJ33" s="12"/>
      <c r="BK33" s="12"/>
      <c r="BL33" s="12"/>
      <c r="BM33" s="12"/>
      <c r="BN33" s="12"/>
      <c r="BO33" s="12"/>
      <c r="BP33" s="12"/>
      <c r="BQ33" s="12"/>
      <c r="BR33" s="12"/>
      <c r="BS33" s="12"/>
      <c r="BT33" s="12"/>
      <c r="BU33" s="12"/>
      <c r="BV33" s="19" t="s">
        <v>35</v>
      </c>
      <c r="BW33" s="20">
        <f>SUM(BW6:BW32)</f>
        <v>1407219</v>
      </c>
      <c r="BX33" s="34"/>
      <c r="BY33" s="12"/>
      <c r="BZ33" s="19" t="s">
        <v>35</v>
      </c>
      <c r="CA33" s="20">
        <f>SUM(CA6:CA32)</f>
        <v>1381951</v>
      </c>
      <c r="CB33" s="34"/>
      <c r="CC33" s="12"/>
      <c r="CD33" s="33" t="s">
        <v>45</v>
      </c>
      <c r="CE33" s="38">
        <v>2269</v>
      </c>
      <c r="CF33" s="42">
        <f t="shared" si="20"/>
        <v>1.6419279954150482E-3</v>
      </c>
    </row>
    <row r="34" spans="2:84" ht="12.75" customHeight="1" x14ac:dyDescent="0.2">
      <c r="B34" s="12"/>
      <c r="C34" s="12"/>
      <c r="D34" s="12"/>
      <c r="F34" s="12"/>
      <c r="G34" s="12"/>
      <c r="H34" s="12"/>
      <c r="J34" s="12"/>
      <c r="K34" s="12"/>
      <c r="L34" s="12"/>
      <c r="N34" s="12"/>
      <c r="O34" s="12"/>
      <c r="P34" s="12"/>
      <c r="R34" s="12"/>
      <c r="S34" s="12"/>
      <c r="T34" s="12"/>
      <c r="V34" s="12"/>
      <c r="W34" s="12"/>
      <c r="X34" s="12"/>
      <c r="Z34" s="12"/>
      <c r="AA34" s="12"/>
      <c r="AB34" s="12"/>
      <c r="AD34" s="12"/>
      <c r="AE34" s="12"/>
      <c r="AF34" s="12"/>
      <c r="AG34" s="12"/>
      <c r="AH34" s="12"/>
      <c r="AI34" s="12"/>
      <c r="AJ34" s="12"/>
      <c r="AK34" s="12"/>
      <c r="AL34" s="12"/>
      <c r="AM34" s="36"/>
      <c r="AN34" s="12"/>
      <c r="AO34" s="12"/>
      <c r="AP34" s="12"/>
      <c r="AQ34" s="12"/>
      <c r="AR34" s="12"/>
      <c r="AS34" s="12"/>
      <c r="AT34" s="12"/>
      <c r="AU34" s="12"/>
      <c r="AV34" s="12"/>
      <c r="AW34" s="12"/>
      <c r="AX34" s="13" t="s">
        <v>177</v>
      </c>
      <c r="AY34" s="16">
        <f>-9474</f>
        <v>-9474</v>
      </c>
      <c r="AZ34" s="42">
        <f t="shared" si="2"/>
        <v>-5.2725496006463576E-6</v>
      </c>
      <c r="BA34" s="12"/>
      <c r="BB34" s="12"/>
      <c r="BC34" s="12"/>
      <c r="BD34" s="12"/>
      <c r="BE34" s="12"/>
      <c r="BF34" s="12"/>
      <c r="BG34" s="12"/>
      <c r="BH34" s="12"/>
      <c r="BI34" s="12"/>
      <c r="BJ34" s="12"/>
      <c r="BK34" s="27"/>
      <c r="BL34" s="12"/>
      <c r="BM34" s="12"/>
      <c r="BN34" s="12"/>
      <c r="BO34" s="12"/>
      <c r="BP34" s="12"/>
      <c r="BQ34" s="12"/>
      <c r="BR34" s="12"/>
      <c r="BS34" s="12"/>
      <c r="BT34" s="12"/>
      <c r="BU34" s="12"/>
      <c r="BV34" s="12"/>
      <c r="BW34" s="12"/>
      <c r="BX34" s="12"/>
      <c r="BY34" s="12"/>
      <c r="BZ34" s="12"/>
      <c r="CA34" s="12"/>
      <c r="CB34" s="12"/>
      <c r="CC34" s="12"/>
      <c r="CD34" s="33" t="s">
        <v>9</v>
      </c>
      <c r="CE34" s="38">
        <v>548</v>
      </c>
      <c r="CF34" s="42">
        <f t="shared" si="20"/>
        <v>3.9655202357313633E-4</v>
      </c>
    </row>
    <row r="35" spans="2:84" ht="12.75" customHeight="1" x14ac:dyDescent="0.2">
      <c r="B35" s="12"/>
      <c r="C35" s="12"/>
      <c r="D35" s="12"/>
      <c r="F35" s="12"/>
      <c r="G35" s="12"/>
      <c r="H35" s="12"/>
      <c r="J35" s="12"/>
      <c r="K35" s="12"/>
      <c r="L35" s="12"/>
      <c r="N35" s="12"/>
      <c r="O35" s="12"/>
      <c r="P35" s="12"/>
      <c r="R35" s="12"/>
      <c r="S35" s="12"/>
      <c r="T35" s="12"/>
      <c r="V35" s="12"/>
      <c r="W35" s="12"/>
      <c r="X35" s="12"/>
      <c r="Z35" s="12"/>
      <c r="AA35" s="12"/>
      <c r="AB35" s="12"/>
      <c r="AD35" s="12"/>
      <c r="AE35" s="12"/>
      <c r="AF35" s="12"/>
      <c r="AG35" s="12"/>
      <c r="AH35" s="12"/>
      <c r="AI35" s="12"/>
      <c r="AJ35" s="12"/>
      <c r="AK35" s="12"/>
      <c r="AL35" s="12"/>
      <c r="AM35" s="36"/>
      <c r="AN35" s="12"/>
      <c r="AO35" s="12"/>
      <c r="AP35" s="12"/>
      <c r="AQ35" s="12"/>
      <c r="AR35" s="12"/>
      <c r="AS35" s="12"/>
      <c r="AT35" s="12"/>
      <c r="AU35" s="12"/>
      <c r="AV35" s="12"/>
      <c r="AW35" s="12"/>
      <c r="AX35" s="19" t="s">
        <v>35</v>
      </c>
      <c r="AY35" s="23">
        <f>SUM(AY6:AY34)</f>
        <v>1796853651</v>
      </c>
      <c r="AZ35" s="34"/>
      <c r="BA35" s="12"/>
      <c r="BB35" s="55" t="s">
        <v>243</v>
      </c>
      <c r="BC35" s="55"/>
      <c r="BD35" s="55"/>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33" t="s">
        <v>47</v>
      </c>
      <c r="CE35" s="38">
        <v>198</v>
      </c>
      <c r="CF35" s="42">
        <f t="shared" si="20"/>
        <v>1.4327974574357847E-4</v>
      </c>
    </row>
    <row r="36" spans="2:84" ht="12.75" customHeight="1" x14ac:dyDescent="0.2">
      <c r="B36" s="12"/>
      <c r="C36" s="12"/>
      <c r="D36" s="12"/>
      <c r="F36" s="12"/>
      <c r="G36" s="12"/>
      <c r="H36" s="12"/>
      <c r="J36" s="12"/>
      <c r="K36" s="12"/>
      <c r="L36" s="35"/>
      <c r="N36" s="12"/>
      <c r="O36" s="12"/>
      <c r="P36" s="12"/>
      <c r="R36" s="12"/>
      <c r="S36" s="12"/>
      <c r="T36" s="12"/>
      <c r="V36" s="12"/>
      <c r="W36" s="12"/>
      <c r="X36" s="12"/>
      <c r="Z36" s="12"/>
      <c r="AA36" s="12"/>
      <c r="AB36" s="12"/>
      <c r="AD36" s="12"/>
      <c r="AE36" s="12"/>
      <c r="AF36" s="12"/>
      <c r="AG36" s="12"/>
      <c r="AH36" s="12"/>
      <c r="AI36" s="12"/>
      <c r="AJ36" s="12"/>
      <c r="AK36" s="12"/>
      <c r="AL36" s="12"/>
      <c r="AM36" s="27"/>
      <c r="AN36" s="12"/>
      <c r="AO36" s="12"/>
      <c r="AP36" s="12"/>
      <c r="AQ36" s="36"/>
      <c r="AR36" s="12"/>
      <c r="AS36" s="12"/>
      <c r="AT36" s="12"/>
      <c r="AU36" s="12"/>
      <c r="AV36" s="12"/>
      <c r="AW36" s="12"/>
      <c r="AX36" s="12"/>
      <c r="AY36" s="12"/>
      <c r="AZ36" s="12"/>
      <c r="BA36" s="12"/>
      <c r="BB36" s="55"/>
      <c r="BC36" s="55"/>
      <c r="BD36" s="55"/>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9" t="s">
        <v>35</v>
      </c>
      <c r="CE36" s="20">
        <f>SUM(CE6:CE35)</f>
        <v>1381912</v>
      </c>
      <c r="CF36" s="34"/>
    </row>
    <row r="37" spans="2:84" ht="12.75" customHeight="1" x14ac:dyDescent="0.2">
      <c r="B37" s="12"/>
      <c r="C37" s="12"/>
      <c r="D37" s="12"/>
      <c r="F37" s="12"/>
      <c r="G37" s="12"/>
      <c r="H37" s="12"/>
      <c r="J37" s="12"/>
      <c r="K37" s="12"/>
      <c r="L37" s="12"/>
      <c r="N37" s="12"/>
      <c r="O37" s="12"/>
      <c r="P37" s="12"/>
      <c r="R37" s="12"/>
      <c r="S37" s="12"/>
      <c r="T37" s="12"/>
      <c r="V37" s="12"/>
      <c r="W37" s="12"/>
      <c r="X37" s="12"/>
      <c r="Z37" s="12"/>
      <c r="AA37" s="12"/>
      <c r="AB37" s="12"/>
      <c r="AD37" s="12"/>
      <c r="AE37" s="12"/>
      <c r="AF37" s="12"/>
      <c r="AG37" s="12"/>
      <c r="AH37" s="12"/>
      <c r="AI37" s="12"/>
      <c r="AJ37" s="12"/>
      <c r="AK37" s="12"/>
      <c r="AL37" s="12"/>
      <c r="AM37" s="12"/>
      <c r="AN37" s="12"/>
      <c r="AO37" s="12"/>
      <c r="AP37" s="12"/>
      <c r="AQ37" s="36"/>
      <c r="AR37" s="12"/>
      <c r="AS37" s="12"/>
      <c r="AT37" s="12"/>
      <c r="AU37" s="12"/>
      <c r="AV37" s="12"/>
      <c r="AW37" s="12"/>
      <c r="AX37" s="12"/>
      <c r="AY37" s="12"/>
      <c r="AZ37" s="12"/>
      <c r="BA37" s="12"/>
      <c r="BB37" s="55"/>
      <c r="BC37" s="55"/>
      <c r="BD37" s="55"/>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row>
    <row r="38" spans="2:84" ht="12.75" customHeight="1" x14ac:dyDescent="0.2">
      <c r="B38" s="12"/>
      <c r="C38" s="12"/>
      <c r="D38" s="12"/>
      <c r="F38" s="12"/>
      <c r="G38" s="12"/>
      <c r="H38" s="12"/>
      <c r="J38" s="12"/>
      <c r="K38" s="12"/>
      <c r="L38" s="12"/>
      <c r="N38" s="12"/>
      <c r="O38" s="12"/>
      <c r="P38" s="12"/>
      <c r="R38" s="12"/>
      <c r="S38" s="12"/>
      <c r="T38" s="12"/>
      <c r="V38" s="12"/>
      <c r="W38" s="12"/>
      <c r="X38" s="12"/>
      <c r="Z38" s="12"/>
      <c r="AA38" s="12"/>
      <c r="AB38" s="12"/>
      <c r="AD38" s="12"/>
      <c r="AE38" s="12"/>
      <c r="AF38" s="12"/>
      <c r="AG38" s="12"/>
      <c r="AH38" s="12"/>
      <c r="AI38" s="12"/>
      <c r="AJ38" s="12"/>
      <c r="AK38" s="12"/>
      <c r="AL38" s="12"/>
      <c r="AM38" s="12"/>
      <c r="AN38" s="12"/>
      <c r="AO38" s="12"/>
      <c r="AP38" s="12"/>
      <c r="AQ38" s="36"/>
      <c r="AR38" s="12"/>
      <c r="AS38" s="12"/>
      <c r="AT38" s="12"/>
      <c r="AU38" s="36"/>
      <c r="AV38" s="12"/>
      <c r="AW38" s="12"/>
      <c r="AX38" s="12"/>
      <c r="AY38" s="36"/>
      <c r="AZ38" s="12"/>
      <c r="BA38" s="12"/>
      <c r="BB38" s="55"/>
      <c r="BC38" s="55"/>
      <c r="BD38" s="55"/>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row>
    <row r="39" spans="2:84" ht="12.75" customHeight="1" x14ac:dyDescent="0.2">
      <c r="B39" s="12"/>
      <c r="C39" s="12"/>
      <c r="D39" s="12"/>
      <c r="F39" s="12"/>
      <c r="G39" s="12"/>
      <c r="H39" s="12"/>
      <c r="J39" s="12"/>
      <c r="K39" s="12"/>
      <c r="L39" s="12"/>
      <c r="N39" s="12"/>
      <c r="O39" s="12"/>
      <c r="P39" s="12"/>
      <c r="R39" s="12"/>
      <c r="S39" s="12"/>
      <c r="T39" s="12"/>
      <c r="V39" s="12"/>
      <c r="W39" s="12"/>
      <c r="X39" s="12"/>
      <c r="Z39" s="12"/>
      <c r="AA39" s="12"/>
      <c r="AB39" s="12"/>
      <c r="AD39" s="12"/>
      <c r="AE39" s="12"/>
      <c r="AF39" s="12"/>
      <c r="AG39" s="12"/>
      <c r="AH39" s="12"/>
      <c r="AI39" s="12"/>
      <c r="AJ39" s="12"/>
      <c r="AK39" s="12"/>
      <c r="AL39" s="12"/>
      <c r="AM39" s="12"/>
      <c r="AN39" s="12"/>
      <c r="AO39" s="12"/>
      <c r="AP39" s="12"/>
      <c r="AQ39" s="27"/>
      <c r="AR39" s="12"/>
      <c r="AS39" s="12"/>
      <c r="AT39" s="12"/>
      <c r="AU39" s="36"/>
      <c r="AV39" s="12"/>
      <c r="AW39" s="12"/>
      <c r="AX39" s="12"/>
      <c r="AY39" s="36"/>
      <c r="AZ39" s="12"/>
      <c r="BA39" s="12"/>
      <c r="BB39" s="55"/>
      <c r="BC39" s="55"/>
      <c r="BD39" s="55"/>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row>
    <row r="40" spans="2:84" ht="12.75" customHeight="1" x14ac:dyDescent="0.2">
      <c r="B40" s="12"/>
      <c r="C40" s="12"/>
      <c r="D40" s="12"/>
      <c r="F40" s="12"/>
      <c r="G40" s="12"/>
      <c r="H40" s="12"/>
      <c r="J40" s="12"/>
      <c r="K40" s="12"/>
      <c r="L40" s="12"/>
      <c r="N40" s="12"/>
      <c r="O40" s="12"/>
      <c r="P40" s="12"/>
      <c r="R40" s="12"/>
      <c r="S40" s="12"/>
      <c r="T40" s="12"/>
      <c r="V40" s="12"/>
      <c r="W40" s="12"/>
      <c r="X40" s="12"/>
      <c r="Z40" s="12"/>
      <c r="AA40" s="12"/>
      <c r="AB40" s="12"/>
      <c r="AD40" s="12"/>
      <c r="AE40" s="12"/>
      <c r="AF40" s="12"/>
      <c r="AG40" s="12"/>
      <c r="AH40" s="12"/>
      <c r="AI40" s="12"/>
      <c r="AJ40" s="12"/>
      <c r="AK40" s="12"/>
      <c r="AL40" s="12"/>
      <c r="AM40" s="12"/>
      <c r="AN40" s="12"/>
      <c r="AO40" s="12"/>
      <c r="AP40" s="12"/>
      <c r="AQ40" s="12"/>
      <c r="AR40" s="12"/>
      <c r="AS40" s="12"/>
      <c r="AT40" s="12"/>
      <c r="AU40" s="36"/>
      <c r="AV40" s="12"/>
      <c r="AW40" s="12"/>
      <c r="AX40" s="12"/>
      <c r="AY40" s="36"/>
      <c r="AZ40" s="12"/>
      <c r="BA40" s="12"/>
      <c r="BB40" s="55"/>
      <c r="BC40" s="55"/>
      <c r="BD40" s="55"/>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row>
    <row r="41" spans="2:84" ht="12.75" customHeight="1" x14ac:dyDescent="0.2">
      <c r="B41" s="12"/>
      <c r="C41" s="12"/>
      <c r="D41" s="12"/>
      <c r="F41" s="12"/>
      <c r="G41" s="12"/>
      <c r="H41" s="12"/>
      <c r="J41" s="12"/>
      <c r="K41" s="12"/>
      <c r="L41" s="12"/>
      <c r="N41" s="12"/>
      <c r="O41" s="12"/>
      <c r="P41" s="12"/>
      <c r="R41" s="12"/>
      <c r="S41" s="12"/>
      <c r="T41" s="12"/>
      <c r="V41" s="12"/>
      <c r="W41" s="12"/>
      <c r="X41" s="12"/>
      <c r="Z41" s="12"/>
      <c r="AA41" s="12"/>
      <c r="AB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55"/>
      <c r="BC41" s="55"/>
      <c r="BD41" s="55"/>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row>
    <row r="42" spans="2:84" ht="12.75" customHeight="1" x14ac:dyDescent="0.2">
      <c r="B42" s="12"/>
      <c r="C42" s="12"/>
      <c r="D42" s="12"/>
      <c r="F42" s="12"/>
      <c r="G42" s="12"/>
      <c r="H42" s="12"/>
      <c r="J42" s="12"/>
      <c r="K42" s="12"/>
      <c r="L42" s="12"/>
      <c r="N42" s="12"/>
      <c r="O42" s="12"/>
      <c r="P42" s="12"/>
      <c r="R42" s="12"/>
      <c r="S42" s="12"/>
      <c r="T42" s="12"/>
      <c r="V42" s="12"/>
      <c r="W42" s="12"/>
      <c r="X42" s="12"/>
      <c r="Z42" s="12"/>
      <c r="AA42" s="12"/>
      <c r="AB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55"/>
      <c r="BC42" s="55"/>
      <c r="BD42" s="55"/>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row>
    <row r="43" spans="2:84" ht="12.75" customHeight="1" x14ac:dyDescent="0.2">
      <c r="B43" s="12"/>
      <c r="C43" s="12"/>
      <c r="D43" s="12"/>
      <c r="F43" s="12"/>
      <c r="G43" s="12"/>
      <c r="H43" s="12"/>
      <c r="J43" s="12"/>
      <c r="K43" s="12"/>
      <c r="L43" s="12"/>
      <c r="N43" s="12"/>
      <c r="O43" s="12"/>
      <c r="P43" s="12"/>
      <c r="R43" s="12"/>
      <c r="S43" s="12"/>
      <c r="T43" s="12"/>
      <c r="V43" s="12"/>
      <c r="W43" s="12"/>
      <c r="X43" s="12"/>
      <c r="Z43" s="12"/>
      <c r="AA43" s="12"/>
      <c r="AB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55"/>
      <c r="BC43" s="55"/>
      <c r="BD43" s="55"/>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row>
    <row r="44" spans="2:84" ht="12.75" customHeight="1" x14ac:dyDescent="0.2">
      <c r="B44" s="12"/>
      <c r="C44" s="12"/>
      <c r="D44" s="12"/>
      <c r="F44" s="12"/>
      <c r="G44" s="12"/>
      <c r="H44" s="12"/>
      <c r="J44" s="12"/>
      <c r="K44" s="12"/>
      <c r="L44" s="12"/>
      <c r="N44" s="12"/>
      <c r="O44" s="12"/>
      <c r="P44" s="12"/>
      <c r="R44" s="12"/>
      <c r="S44" s="12"/>
      <c r="T44" s="12"/>
      <c r="V44" s="12"/>
      <c r="W44" s="12"/>
      <c r="X44" s="12"/>
      <c r="Z44" s="12"/>
      <c r="AA44" s="12"/>
      <c r="AB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row>
    <row r="45" spans="2:84" ht="12.75" customHeight="1" x14ac:dyDescent="0.2">
      <c r="B45" s="12"/>
      <c r="C45" s="12"/>
      <c r="D45" s="12"/>
      <c r="F45" s="12"/>
      <c r="G45" s="12"/>
      <c r="H45" s="12"/>
      <c r="J45" s="12"/>
      <c r="K45" s="12"/>
      <c r="L45" s="12"/>
      <c r="N45" s="12"/>
      <c r="O45" s="12"/>
      <c r="P45" s="12"/>
      <c r="R45" s="12"/>
      <c r="S45" s="12"/>
      <c r="T45" s="12"/>
      <c r="V45" s="12"/>
      <c r="W45" s="12"/>
      <c r="X45" s="12"/>
      <c r="Z45" s="12"/>
      <c r="AA45" s="12"/>
      <c r="AB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row>
    <row r="46" spans="2:84" ht="12.75" customHeight="1" x14ac:dyDescent="0.2">
      <c r="B46" s="12"/>
      <c r="C46" s="12"/>
      <c r="D46" s="12"/>
      <c r="F46" s="12"/>
      <c r="G46" s="12"/>
      <c r="H46" s="12"/>
      <c r="J46" s="12"/>
      <c r="K46" s="12"/>
      <c r="L46" s="12"/>
      <c r="N46" s="12"/>
      <c r="O46" s="12"/>
      <c r="P46" s="12"/>
      <c r="R46" s="12"/>
      <c r="S46" s="12"/>
      <c r="T46" s="12"/>
      <c r="V46" s="12"/>
      <c r="W46" s="12"/>
      <c r="X46" s="12"/>
      <c r="Z46" s="12"/>
      <c r="AA46" s="12"/>
      <c r="AB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row>
    <row r="47" spans="2:84" ht="12.75" customHeight="1" x14ac:dyDescent="0.2">
      <c r="B47" s="12"/>
      <c r="C47" s="12"/>
      <c r="D47" s="12"/>
      <c r="F47" s="12"/>
      <c r="G47" s="12"/>
      <c r="H47" s="12"/>
      <c r="J47" s="12"/>
      <c r="K47" s="12"/>
      <c r="L47" s="12"/>
      <c r="N47" s="12"/>
      <c r="O47" s="12"/>
      <c r="P47" s="12"/>
      <c r="R47" s="12"/>
      <c r="S47" s="12"/>
      <c r="T47" s="12"/>
      <c r="V47" s="12"/>
      <c r="W47" s="12"/>
      <c r="X47" s="12"/>
      <c r="Z47" s="12"/>
      <c r="AA47" s="12"/>
      <c r="AB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36"/>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row>
    <row r="48" spans="2:84" ht="12.75" customHeight="1" x14ac:dyDescent="0.2">
      <c r="B48" s="12"/>
      <c r="C48" s="12"/>
      <c r="D48" s="12"/>
      <c r="F48" s="12"/>
      <c r="G48" s="12"/>
      <c r="H48" s="12"/>
      <c r="J48" s="12"/>
      <c r="K48" s="12"/>
      <c r="L48" s="12"/>
      <c r="N48" s="12"/>
      <c r="O48" s="12"/>
      <c r="P48" s="12"/>
      <c r="R48" s="12"/>
      <c r="S48" s="12"/>
      <c r="T48" s="12"/>
      <c r="V48" s="12"/>
      <c r="W48" s="12"/>
      <c r="X48" s="12"/>
      <c r="Z48" s="12"/>
      <c r="AA48" s="12"/>
      <c r="AB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36"/>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row>
    <row r="49" spans="2:84" ht="12.75" customHeight="1" x14ac:dyDescent="0.2">
      <c r="B49" s="12"/>
      <c r="C49" s="12"/>
      <c r="D49" s="12"/>
      <c r="F49" s="12"/>
      <c r="G49" s="12"/>
      <c r="H49" s="12"/>
      <c r="J49" s="12"/>
      <c r="K49" s="12"/>
      <c r="L49" s="12"/>
      <c r="N49" s="12"/>
      <c r="O49" s="12"/>
      <c r="P49" s="12"/>
      <c r="R49" s="12"/>
      <c r="S49" s="12"/>
      <c r="T49" s="12"/>
      <c r="V49" s="12"/>
      <c r="W49" s="12"/>
      <c r="X49" s="12"/>
      <c r="Z49" s="12"/>
      <c r="AA49" s="12"/>
      <c r="AB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37"/>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row>
    <row r="50" spans="2:84" ht="12.75" customHeight="1" x14ac:dyDescent="0.2">
      <c r="B50" s="12"/>
      <c r="C50" s="12"/>
      <c r="D50" s="12"/>
      <c r="F50" s="12"/>
      <c r="G50" s="12"/>
      <c r="H50" s="12"/>
      <c r="J50" s="12"/>
      <c r="K50" s="12"/>
      <c r="L50" s="12"/>
      <c r="N50" s="12"/>
      <c r="O50" s="12"/>
      <c r="P50" s="12"/>
      <c r="R50" s="12"/>
      <c r="S50" s="12"/>
      <c r="T50" s="12"/>
      <c r="V50" s="12"/>
      <c r="W50" s="12"/>
      <c r="X50" s="12"/>
      <c r="Z50" s="12"/>
      <c r="AA50" s="12"/>
      <c r="AB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row>
    <row r="51" spans="2:84" ht="12.75" customHeight="1" x14ac:dyDescent="0.2">
      <c r="B51" s="12"/>
      <c r="C51" s="12"/>
      <c r="D51" s="12"/>
      <c r="F51" s="12"/>
      <c r="G51" s="12"/>
      <c r="H51" s="12"/>
      <c r="J51" s="12"/>
      <c r="K51" s="12"/>
      <c r="L51" s="12"/>
      <c r="N51" s="12"/>
      <c r="O51" s="12"/>
      <c r="P51" s="12"/>
      <c r="R51" s="12"/>
      <c r="S51" s="12"/>
      <c r="T51" s="12"/>
      <c r="V51" s="12"/>
      <c r="W51" s="12"/>
      <c r="X51" s="12"/>
      <c r="Z51" s="12"/>
      <c r="AA51" s="12"/>
      <c r="AB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row>
    <row r="52" spans="2:84" ht="12.75" customHeight="1" x14ac:dyDescent="0.2">
      <c r="B52" s="12"/>
      <c r="C52" s="12"/>
      <c r="D52" s="12"/>
      <c r="F52" s="12"/>
      <c r="G52" s="12"/>
      <c r="H52" s="12"/>
      <c r="J52" s="12"/>
      <c r="K52" s="12"/>
      <c r="L52" s="12"/>
      <c r="N52" s="12"/>
      <c r="O52" s="12"/>
      <c r="P52" s="12"/>
      <c r="R52" s="12"/>
      <c r="S52" s="12"/>
      <c r="T52" s="12"/>
      <c r="V52" s="12"/>
      <c r="W52" s="12"/>
      <c r="X52" s="12"/>
      <c r="Z52" s="12"/>
      <c r="AA52" s="12"/>
      <c r="AB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row>
    <row r="53" spans="2:84" ht="12.75" customHeight="1" x14ac:dyDescent="0.2">
      <c r="B53" s="12"/>
      <c r="C53" s="12"/>
      <c r="D53" s="12"/>
      <c r="F53" s="12"/>
      <c r="G53" s="12"/>
      <c r="H53" s="12"/>
      <c r="J53" s="12"/>
      <c r="K53" s="12"/>
      <c r="L53" s="12"/>
      <c r="N53" s="12"/>
      <c r="O53" s="12"/>
      <c r="P53" s="12"/>
      <c r="R53" s="12"/>
      <c r="S53" s="12"/>
      <c r="T53" s="12"/>
      <c r="V53" s="12"/>
      <c r="W53" s="12"/>
      <c r="X53" s="12"/>
      <c r="Z53" s="12"/>
      <c r="AA53" s="12"/>
      <c r="AB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row>
    <row r="54" spans="2:84" ht="12.75" customHeight="1" x14ac:dyDescent="0.2">
      <c r="B54" s="12"/>
      <c r="C54" s="12"/>
      <c r="D54" s="12"/>
      <c r="F54" s="12"/>
      <c r="G54" s="12"/>
      <c r="H54" s="12"/>
      <c r="J54" s="12"/>
      <c r="K54" s="12"/>
      <c r="L54" s="12"/>
      <c r="N54" s="12"/>
      <c r="O54" s="12"/>
      <c r="P54" s="12"/>
      <c r="R54" s="12"/>
      <c r="S54" s="12"/>
      <c r="T54" s="12"/>
      <c r="V54" s="12"/>
      <c r="W54" s="12"/>
      <c r="X54" s="12"/>
      <c r="Z54" s="12"/>
      <c r="AA54" s="12"/>
      <c r="AB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row>
    <row r="55" spans="2:84" ht="12.75" customHeight="1" x14ac:dyDescent="0.2">
      <c r="B55" s="12"/>
      <c r="C55" s="12"/>
      <c r="D55" s="12"/>
      <c r="F55" s="12"/>
      <c r="G55" s="12"/>
      <c r="H55" s="12"/>
      <c r="J55" s="12"/>
      <c r="K55" s="12"/>
      <c r="L55" s="12"/>
      <c r="N55" s="12"/>
      <c r="O55" s="12"/>
      <c r="P55" s="12"/>
      <c r="R55" s="12"/>
      <c r="S55" s="12"/>
      <c r="T55" s="12"/>
      <c r="V55" s="12"/>
      <c r="W55" s="12"/>
      <c r="X55" s="12"/>
      <c r="Z55" s="12"/>
      <c r="AA55" s="12"/>
      <c r="AB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row>
    <row r="56" spans="2:84" ht="12.75" customHeight="1" x14ac:dyDescent="0.2">
      <c r="B56" s="12"/>
      <c r="C56" s="12"/>
      <c r="D56" s="12"/>
      <c r="F56" s="12"/>
      <c r="G56" s="12"/>
      <c r="H56" s="12"/>
      <c r="J56" s="12"/>
      <c r="K56" s="12"/>
      <c r="L56" s="12"/>
      <c r="N56" s="12"/>
      <c r="O56" s="12"/>
      <c r="P56" s="12"/>
      <c r="R56" s="12"/>
      <c r="S56" s="12"/>
      <c r="T56" s="12"/>
      <c r="V56" s="12"/>
      <c r="W56" s="12"/>
      <c r="X56" s="12"/>
      <c r="Z56" s="12"/>
      <c r="AA56" s="12"/>
      <c r="AB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row>
    <row r="57" spans="2:84" ht="12.75" customHeight="1" x14ac:dyDescent="0.2">
      <c r="B57" s="12"/>
      <c r="C57" s="12"/>
      <c r="D57" s="12"/>
      <c r="F57" s="12"/>
      <c r="G57" s="12"/>
      <c r="H57" s="12"/>
      <c r="J57" s="12"/>
      <c r="K57" s="12"/>
      <c r="L57" s="12"/>
      <c r="N57" s="12"/>
      <c r="O57" s="12"/>
      <c r="P57" s="12"/>
      <c r="R57" s="12"/>
      <c r="S57" s="12"/>
      <c r="T57" s="12"/>
      <c r="V57" s="12"/>
      <c r="W57" s="12"/>
      <c r="X57" s="12"/>
      <c r="Z57" s="12"/>
      <c r="AA57" s="12"/>
      <c r="AB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row>
    <row r="58" spans="2:84" ht="12.75" customHeight="1" x14ac:dyDescent="0.2">
      <c r="B58" s="12"/>
      <c r="C58" s="12"/>
      <c r="D58" s="12"/>
      <c r="F58" s="12"/>
      <c r="G58" s="12"/>
      <c r="H58" s="12"/>
      <c r="J58" s="12"/>
      <c r="K58" s="12"/>
      <c r="L58" s="12"/>
      <c r="N58" s="12"/>
      <c r="O58" s="12"/>
      <c r="P58" s="12"/>
      <c r="R58" s="12"/>
      <c r="S58" s="12"/>
      <c r="T58" s="12"/>
      <c r="V58" s="12"/>
      <c r="W58" s="12"/>
      <c r="X58" s="12"/>
      <c r="Z58" s="12"/>
      <c r="AA58" s="12"/>
      <c r="AB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row>
    <row r="59" spans="2:84" ht="12.75" customHeight="1" x14ac:dyDescent="0.2">
      <c r="B59" s="12"/>
      <c r="C59" s="12"/>
      <c r="D59" s="12"/>
      <c r="F59" s="12"/>
      <c r="G59" s="12"/>
      <c r="H59" s="12"/>
      <c r="J59" s="12"/>
      <c r="K59" s="12"/>
      <c r="L59" s="12"/>
      <c r="N59" s="12"/>
      <c r="O59" s="12"/>
      <c r="P59" s="12"/>
      <c r="R59" s="12"/>
      <c r="S59" s="12"/>
      <c r="T59" s="12"/>
      <c r="V59" s="12"/>
      <c r="W59" s="12"/>
      <c r="X59" s="12"/>
      <c r="Z59" s="12"/>
      <c r="AA59" s="12"/>
      <c r="AB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row>
    <row r="60" spans="2:84" ht="12.75" customHeight="1" x14ac:dyDescent="0.2">
      <c r="B60" s="12"/>
      <c r="C60" s="12"/>
      <c r="D60" s="12"/>
      <c r="F60" s="12"/>
      <c r="G60" s="12"/>
      <c r="H60" s="12"/>
      <c r="J60" s="12"/>
      <c r="K60" s="12"/>
      <c r="L60" s="12"/>
      <c r="N60" s="12"/>
      <c r="O60" s="12"/>
      <c r="P60" s="12"/>
      <c r="R60" s="12"/>
      <c r="S60" s="12"/>
      <c r="T60" s="12"/>
      <c r="V60" s="12"/>
      <c r="W60" s="12"/>
      <c r="X60" s="12"/>
      <c r="Z60" s="12"/>
      <c r="AA60" s="12"/>
      <c r="AB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row>
    <row r="61" spans="2:84" ht="12.75" customHeight="1" x14ac:dyDescent="0.2">
      <c r="B61" s="12"/>
      <c r="C61" s="12"/>
      <c r="D61" s="12"/>
      <c r="F61" s="12"/>
      <c r="G61" s="12"/>
      <c r="H61" s="12"/>
      <c r="J61" s="12"/>
      <c r="K61" s="12"/>
      <c r="L61" s="12"/>
      <c r="N61" s="12"/>
      <c r="O61" s="12"/>
      <c r="P61" s="12"/>
      <c r="R61" s="12"/>
      <c r="S61" s="12"/>
      <c r="T61" s="12"/>
      <c r="V61" s="12"/>
      <c r="W61" s="12"/>
      <c r="X61" s="12"/>
      <c r="Z61" s="12"/>
      <c r="AA61" s="12"/>
      <c r="AB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row>
    <row r="62" spans="2:84" ht="12.75" customHeight="1" x14ac:dyDescent="0.2">
      <c r="B62" s="12"/>
      <c r="C62" s="12"/>
      <c r="D62" s="12"/>
      <c r="F62" s="12"/>
      <c r="G62" s="12"/>
      <c r="H62" s="12"/>
      <c r="J62" s="12"/>
      <c r="K62" s="12"/>
      <c r="L62" s="12"/>
      <c r="N62" s="12"/>
      <c r="O62" s="12"/>
      <c r="P62" s="12"/>
      <c r="R62" s="12"/>
      <c r="S62" s="12"/>
      <c r="T62" s="12"/>
      <c r="V62" s="12"/>
      <c r="W62" s="12"/>
      <c r="X62" s="12"/>
      <c r="Z62" s="12"/>
      <c r="AA62" s="12"/>
      <c r="AB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row>
    <row r="63" spans="2:84" ht="12.75" customHeight="1" x14ac:dyDescent="0.2">
      <c r="B63" s="12"/>
      <c r="C63" s="12"/>
      <c r="D63" s="12"/>
      <c r="F63" s="12"/>
      <c r="G63" s="12"/>
      <c r="H63" s="12"/>
      <c r="J63" s="12"/>
      <c r="K63" s="12"/>
      <c r="L63" s="12"/>
      <c r="N63" s="12"/>
      <c r="O63" s="12"/>
      <c r="P63" s="12"/>
      <c r="R63" s="12"/>
      <c r="S63" s="12"/>
      <c r="T63" s="12"/>
      <c r="V63" s="12"/>
      <c r="W63" s="12"/>
      <c r="X63" s="12"/>
      <c r="Z63" s="12"/>
      <c r="AA63" s="12"/>
      <c r="AB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row>
    <row r="64" spans="2:84" ht="12.75" customHeight="1" x14ac:dyDescent="0.2">
      <c r="B64" s="12"/>
      <c r="C64" s="12"/>
      <c r="D64" s="12"/>
      <c r="F64" s="12"/>
      <c r="G64" s="12"/>
      <c r="H64" s="12"/>
      <c r="J64" s="12"/>
      <c r="K64" s="12"/>
      <c r="L64" s="12"/>
      <c r="N64" s="12"/>
      <c r="O64" s="12"/>
      <c r="P64" s="12"/>
      <c r="R64" s="12"/>
      <c r="S64" s="12"/>
      <c r="T64" s="12"/>
      <c r="V64" s="12"/>
      <c r="W64" s="12"/>
      <c r="X64" s="12"/>
      <c r="Z64" s="12"/>
      <c r="AA64" s="12"/>
      <c r="AB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row>
    <row r="65" spans="2:84" ht="12.75" customHeight="1" x14ac:dyDescent="0.2">
      <c r="B65" s="12"/>
      <c r="C65" s="12"/>
      <c r="D65" s="12"/>
      <c r="F65" s="12"/>
      <c r="G65" s="12"/>
      <c r="H65" s="12"/>
      <c r="J65" s="12"/>
      <c r="K65" s="12"/>
      <c r="L65" s="12"/>
      <c r="N65" s="12"/>
      <c r="O65" s="12"/>
      <c r="P65" s="12"/>
      <c r="R65" s="12"/>
      <c r="S65" s="12"/>
      <c r="T65" s="12"/>
      <c r="V65" s="12"/>
      <c r="W65" s="12"/>
      <c r="X65" s="12"/>
      <c r="Z65" s="12"/>
      <c r="AA65" s="12"/>
      <c r="AB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row>
    <row r="66" spans="2:84" ht="12.75" customHeight="1" x14ac:dyDescent="0.2">
      <c r="B66" s="12"/>
      <c r="C66" s="12"/>
      <c r="D66" s="12"/>
      <c r="F66" s="12"/>
      <c r="G66" s="12"/>
      <c r="H66" s="12"/>
      <c r="J66" s="12"/>
      <c r="K66" s="12"/>
      <c r="L66" s="12"/>
      <c r="N66" s="12"/>
      <c r="O66" s="12"/>
      <c r="P66" s="12"/>
      <c r="R66" s="12"/>
      <c r="S66" s="12"/>
      <c r="T66" s="12"/>
      <c r="V66" s="12"/>
      <c r="W66" s="12"/>
      <c r="X66" s="12"/>
      <c r="Z66" s="12"/>
      <c r="AA66" s="12"/>
      <c r="AB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row>
    <row r="67" spans="2:84" ht="12.75" customHeight="1" x14ac:dyDescent="0.2">
      <c r="B67" s="12"/>
      <c r="C67" s="12"/>
      <c r="D67" s="12"/>
      <c r="F67" s="12"/>
      <c r="G67" s="12"/>
      <c r="H67" s="12"/>
      <c r="J67" s="12"/>
      <c r="K67" s="12"/>
      <c r="L67" s="12"/>
      <c r="N67" s="12"/>
      <c r="O67" s="12"/>
      <c r="P67" s="12"/>
      <c r="R67" s="12"/>
      <c r="S67" s="12"/>
      <c r="T67" s="12"/>
      <c r="V67" s="12"/>
      <c r="W67" s="12"/>
      <c r="X67" s="12"/>
      <c r="Z67" s="12"/>
      <c r="AA67" s="12"/>
      <c r="AB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row>
    <row r="68" spans="2:84" ht="12.75" customHeight="1" x14ac:dyDescent="0.2">
      <c r="B68" s="12"/>
      <c r="C68" s="12"/>
      <c r="D68" s="12"/>
      <c r="F68" s="12"/>
      <c r="G68" s="12"/>
      <c r="H68" s="12"/>
      <c r="J68" s="12"/>
      <c r="K68" s="12"/>
      <c r="L68" s="12"/>
      <c r="N68" s="12"/>
      <c r="O68" s="12"/>
      <c r="P68" s="12"/>
      <c r="R68" s="12"/>
      <c r="S68" s="12"/>
      <c r="T68" s="12"/>
      <c r="V68" s="12"/>
      <c r="W68" s="12"/>
      <c r="X68" s="12"/>
      <c r="Z68" s="12"/>
      <c r="AA68" s="12"/>
      <c r="AB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row>
    <row r="69" spans="2:84" ht="12.75" customHeight="1" x14ac:dyDescent="0.2">
      <c r="B69" s="12"/>
      <c r="C69" s="12"/>
      <c r="D69" s="12"/>
      <c r="F69" s="12"/>
      <c r="G69" s="12"/>
      <c r="H69" s="12"/>
      <c r="J69" s="12"/>
      <c r="K69" s="12"/>
      <c r="L69" s="12"/>
      <c r="N69" s="12"/>
      <c r="O69" s="12"/>
      <c r="P69" s="12"/>
      <c r="R69" s="12"/>
      <c r="S69" s="12"/>
      <c r="T69" s="12"/>
      <c r="V69" s="12"/>
      <c r="W69" s="12"/>
      <c r="X69" s="12"/>
      <c r="Z69" s="12"/>
      <c r="AA69" s="12"/>
      <c r="AB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row>
    <row r="70" spans="2:84" ht="12.75" customHeight="1" x14ac:dyDescent="0.2">
      <c r="B70" s="12"/>
      <c r="C70" s="12"/>
      <c r="D70" s="12"/>
      <c r="F70" s="12"/>
      <c r="G70" s="12"/>
      <c r="H70" s="12"/>
      <c r="J70" s="12"/>
      <c r="K70" s="12"/>
      <c r="L70" s="12"/>
      <c r="N70" s="12"/>
      <c r="O70" s="12"/>
      <c r="P70" s="12"/>
      <c r="R70" s="12"/>
      <c r="S70" s="12"/>
      <c r="T70" s="12"/>
      <c r="V70" s="12"/>
      <c r="W70" s="12"/>
      <c r="X70" s="12"/>
      <c r="Z70" s="12"/>
      <c r="AA70" s="12"/>
      <c r="AB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row>
    <row r="71" spans="2:84" ht="12.75" customHeight="1" x14ac:dyDescent="0.2">
      <c r="B71" s="12"/>
      <c r="C71" s="12"/>
      <c r="D71" s="12"/>
      <c r="F71" s="12"/>
      <c r="G71" s="12"/>
      <c r="H71" s="12"/>
      <c r="J71" s="12"/>
      <c r="K71" s="12"/>
      <c r="L71" s="12"/>
      <c r="N71" s="12"/>
      <c r="O71" s="12"/>
      <c r="P71" s="12"/>
      <c r="R71" s="12"/>
      <c r="S71" s="12"/>
      <c r="T71" s="12"/>
      <c r="V71" s="12"/>
      <c r="W71" s="12"/>
      <c r="X71" s="12"/>
      <c r="Z71" s="12"/>
      <c r="AA71" s="12"/>
      <c r="AB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row>
    <row r="72" spans="2:84" ht="12.75" customHeight="1" x14ac:dyDescent="0.2">
      <c r="B72" s="12"/>
      <c r="C72" s="12"/>
      <c r="D72" s="12"/>
      <c r="F72" s="12"/>
      <c r="G72" s="12"/>
      <c r="H72" s="12"/>
      <c r="J72" s="12"/>
      <c r="K72" s="12"/>
      <c r="L72" s="12"/>
      <c r="N72" s="12"/>
      <c r="O72" s="12"/>
      <c r="P72" s="12"/>
      <c r="R72" s="12"/>
      <c r="S72" s="12"/>
      <c r="T72" s="12"/>
      <c r="V72" s="12"/>
      <c r="W72" s="12"/>
      <c r="X72" s="12"/>
      <c r="Z72" s="12"/>
      <c r="AA72" s="12"/>
      <c r="AB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row>
    <row r="73" spans="2:84" ht="12.75" customHeight="1" x14ac:dyDescent="0.2">
      <c r="B73" s="12"/>
      <c r="C73" s="12"/>
      <c r="D73" s="12"/>
      <c r="F73" s="12"/>
      <c r="G73" s="12"/>
      <c r="H73" s="12"/>
      <c r="J73" s="12"/>
      <c r="K73" s="12"/>
      <c r="L73" s="12"/>
      <c r="N73" s="12"/>
      <c r="O73" s="12"/>
      <c r="P73" s="12"/>
      <c r="R73" s="12"/>
      <c r="S73" s="12"/>
      <c r="T73" s="12"/>
      <c r="V73" s="12"/>
      <c r="W73" s="12"/>
      <c r="X73" s="12"/>
      <c r="Z73" s="12"/>
      <c r="AA73" s="12"/>
      <c r="AB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row>
    <row r="74" spans="2:84" ht="12.75" customHeight="1" x14ac:dyDescent="0.2">
      <c r="B74" s="12"/>
      <c r="C74" s="12"/>
      <c r="D74" s="12"/>
      <c r="F74" s="12"/>
      <c r="G74" s="12"/>
      <c r="H74" s="12"/>
      <c r="J74" s="12"/>
      <c r="K74" s="12"/>
      <c r="L74" s="12"/>
      <c r="N74" s="12"/>
      <c r="O74" s="12"/>
      <c r="P74" s="12"/>
      <c r="R74" s="12"/>
      <c r="S74" s="12"/>
      <c r="T74" s="12"/>
      <c r="V74" s="12"/>
      <c r="W74" s="12"/>
      <c r="X74" s="12"/>
      <c r="Z74" s="12"/>
      <c r="AA74" s="12"/>
      <c r="AB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row>
    <row r="75" spans="2:84" ht="12.75" customHeight="1" x14ac:dyDescent="0.2">
      <c r="B75" s="12"/>
      <c r="C75" s="12"/>
      <c r="D75" s="12"/>
      <c r="F75" s="12"/>
      <c r="G75" s="12"/>
      <c r="H75" s="12"/>
      <c r="J75" s="12"/>
      <c r="K75" s="12"/>
      <c r="L75" s="12"/>
      <c r="N75" s="12"/>
      <c r="O75" s="12"/>
      <c r="P75" s="12"/>
      <c r="R75" s="12"/>
      <c r="S75" s="12"/>
      <c r="T75" s="12"/>
      <c r="V75" s="12"/>
      <c r="W75" s="12"/>
      <c r="X75" s="12"/>
      <c r="Z75" s="12"/>
      <c r="AA75" s="12"/>
      <c r="AB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row>
    <row r="76" spans="2:84" ht="12.75" customHeight="1" x14ac:dyDescent="0.2">
      <c r="B76" s="12"/>
      <c r="C76" s="12"/>
      <c r="D76" s="12"/>
      <c r="F76" s="12"/>
      <c r="G76" s="12"/>
      <c r="H76" s="12"/>
      <c r="J76" s="12"/>
      <c r="K76" s="12"/>
      <c r="L76" s="12"/>
      <c r="N76" s="12"/>
      <c r="O76" s="12"/>
      <c r="P76" s="12"/>
      <c r="R76" s="12"/>
      <c r="S76" s="12"/>
      <c r="T76" s="12"/>
      <c r="V76" s="12"/>
      <c r="W76" s="12"/>
      <c r="X76" s="12"/>
      <c r="Z76" s="12"/>
      <c r="AA76" s="12"/>
      <c r="AB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row>
    <row r="77" spans="2:84" ht="12.75" customHeight="1" x14ac:dyDescent="0.2">
      <c r="B77" s="12"/>
      <c r="C77" s="12"/>
      <c r="D77" s="12"/>
      <c r="F77" s="12"/>
      <c r="G77" s="12"/>
      <c r="H77" s="12"/>
      <c r="J77" s="12"/>
      <c r="K77" s="12"/>
      <c r="L77" s="12"/>
      <c r="N77" s="12"/>
      <c r="O77" s="12"/>
      <c r="P77" s="12"/>
      <c r="R77" s="12"/>
      <c r="S77" s="12"/>
      <c r="T77" s="12"/>
      <c r="V77" s="12"/>
      <c r="W77" s="12"/>
      <c r="X77" s="12"/>
      <c r="Z77" s="12"/>
      <c r="AA77" s="12"/>
      <c r="AB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row>
    <row r="78" spans="2:84" ht="12.75" customHeight="1" x14ac:dyDescent="0.2">
      <c r="B78" s="12"/>
      <c r="C78" s="12"/>
      <c r="D78" s="12"/>
      <c r="F78" s="12"/>
      <c r="G78" s="12"/>
      <c r="H78" s="12"/>
      <c r="J78" s="12"/>
      <c r="K78" s="12"/>
      <c r="L78" s="12"/>
      <c r="N78" s="12"/>
      <c r="O78" s="12"/>
      <c r="P78" s="12"/>
      <c r="R78" s="12"/>
      <c r="S78" s="12"/>
      <c r="T78" s="12"/>
      <c r="V78" s="12"/>
      <c r="W78" s="12"/>
      <c r="X78" s="12"/>
      <c r="Z78" s="12"/>
      <c r="AA78" s="12"/>
      <c r="AB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row>
    <row r="79" spans="2:84" ht="12.75" customHeight="1" x14ac:dyDescent="0.2">
      <c r="B79" s="12"/>
      <c r="C79" s="12"/>
      <c r="D79" s="12"/>
      <c r="F79" s="12"/>
      <c r="G79" s="12"/>
      <c r="H79" s="12"/>
      <c r="J79" s="12"/>
      <c r="K79" s="12"/>
      <c r="L79" s="12"/>
      <c r="N79" s="12"/>
      <c r="O79" s="12"/>
      <c r="P79" s="12"/>
      <c r="R79" s="12"/>
      <c r="S79" s="12"/>
      <c r="T79" s="12"/>
      <c r="V79" s="12"/>
      <c r="W79" s="12"/>
      <c r="X79" s="12"/>
      <c r="Z79" s="12"/>
      <c r="AA79" s="12"/>
      <c r="AB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row>
    <row r="80" spans="2:84" ht="12.75" customHeight="1" x14ac:dyDescent="0.2">
      <c r="B80" s="12"/>
      <c r="C80" s="12"/>
      <c r="D80" s="12"/>
      <c r="F80" s="12"/>
      <c r="G80" s="12"/>
      <c r="H80" s="12"/>
      <c r="J80" s="12"/>
      <c r="K80" s="12"/>
      <c r="L80" s="12"/>
      <c r="N80" s="12"/>
      <c r="O80" s="12"/>
      <c r="P80" s="12"/>
      <c r="R80" s="12"/>
      <c r="S80" s="12"/>
      <c r="T80" s="12"/>
      <c r="V80" s="12"/>
      <c r="W80" s="12"/>
      <c r="X80" s="12"/>
      <c r="Z80" s="12"/>
      <c r="AA80" s="12"/>
      <c r="AB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row>
    <row r="81" spans="2:84" ht="12.75" customHeight="1" x14ac:dyDescent="0.2">
      <c r="B81" s="12"/>
      <c r="C81" s="12"/>
      <c r="D81" s="12"/>
      <c r="F81" s="12"/>
      <c r="G81" s="12"/>
      <c r="H81" s="12"/>
      <c r="J81" s="12"/>
      <c r="K81" s="12"/>
      <c r="L81" s="12"/>
      <c r="N81" s="12"/>
      <c r="O81" s="12"/>
      <c r="P81" s="12"/>
      <c r="R81" s="12"/>
      <c r="S81" s="12"/>
      <c r="T81" s="12"/>
      <c r="V81" s="12"/>
      <c r="W81" s="12"/>
      <c r="X81" s="12"/>
      <c r="Z81" s="12"/>
      <c r="AA81" s="12"/>
      <c r="AB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row>
    <row r="82" spans="2:84" ht="12.75" customHeight="1" x14ac:dyDescent="0.2">
      <c r="B82" s="12"/>
      <c r="C82" s="12"/>
      <c r="D82" s="12"/>
      <c r="F82" s="12"/>
      <c r="G82" s="12"/>
      <c r="H82" s="12"/>
      <c r="J82" s="12"/>
      <c r="K82" s="12"/>
      <c r="L82" s="12"/>
      <c r="N82" s="12"/>
      <c r="O82" s="12"/>
      <c r="P82" s="12"/>
      <c r="R82" s="12"/>
      <c r="S82" s="12"/>
      <c r="T82" s="12"/>
      <c r="V82" s="12"/>
      <c r="W82" s="12"/>
      <c r="X82" s="12"/>
      <c r="Z82" s="12"/>
      <c r="AA82" s="12"/>
      <c r="AB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row>
    <row r="83" spans="2:84" ht="12.75" customHeight="1" x14ac:dyDescent="0.2">
      <c r="B83" s="12"/>
      <c r="C83" s="12"/>
      <c r="D83" s="12"/>
      <c r="F83" s="12"/>
      <c r="G83" s="12"/>
      <c r="H83" s="12"/>
      <c r="J83" s="12"/>
      <c r="K83" s="12"/>
      <c r="L83" s="12"/>
      <c r="N83" s="12"/>
      <c r="O83" s="12"/>
      <c r="P83" s="12"/>
      <c r="R83" s="12"/>
      <c r="S83" s="12"/>
      <c r="T83" s="12"/>
      <c r="V83" s="12"/>
      <c r="W83" s="12"/>
      <c r="X83" s="12"/>
      <c r="Z83" s="12"/>
      <c r="AA83" s="12"/>
      <c r="AB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row>
    <row r="84" spans="2:84" ht="12.75" customHeight="1" x14ac:dyDescent="0.2">
      <c r="B84" s="12"/>
      <c r="C84" s="12"/>
      <c r="D84" s="12"/>
      <c r="F84" s="12"/>
      <c r="G84" s="12"/>
      <c r="H84" s="12"/>
      <c r="J84" s="12"/>
      <c r="K84" s="12"/>
      <c r="L84" s="12"/>
      <c r="N84" s="12"/>
      <c r="O84" s="12"/>
      <c r="P84" s="12"/>
      <c r="R84" s="12"/>
      <c r="S84" s="12"/>
      <c r="T84" s="12"/>
      <c r="V84" s="12"/>
      <c r="W84" s="12"/>
      <c r="X84" s="12"/>
      <c r="Z84" s="12"/>
      <c r="AA84" s="12"/>
      <c r="AB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row>
    <row r="85" spans="2:84" ht="12.75" customHeight="1" x14ac:dyDescent="0.2">
      <c r="B85" s="12"/>
      <c r="C85" s="12"/>
      <c r="D85" s="12"/>
      <c r="F85" s="12"/>
      <c r="G85" s="12"/>
      <c r="H85" s="12"/>
      <c r="J85" s="12"/>
      <c r="K85" s="12"/>
      <c r="L85" s="12"/>
      <c r="N85" s="12"/>
      <c r="O85" s="12"/>
      <c r="P85" s="12"/>
      <c r="R85" s="12"/>
      <c r="S85" s="12"/>
      <c r="T85" s="12"/>
      <c r="V85" s="12"/>
      <c r="W85" s="12"/>
      <c r="X85" s="12"/>
      <c r="Z85" s="12"/>
      <c r="AA85" s="12"/>
      <c r="AB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row>
    <row r="86" spans="2:84" ht="12.75" customHeight="1" x14ac:dyDescent="0.2">
      <c r="B86" s="12"/>
      <c r="C86" s="12"/>
      <c r="D86" s="12"/>
      <c r="F86" s="12"/>
      <c r="G86" s="12"/>
      <c r="H86" s="12"/>
      <c r="J86" s="12"/>
      <c r="K86" s="12"/>
      <c r="L86" s="12"/>
      <c r="N86" s="12"/>
      <c r="O86" s="12"/>
      <c r="P86" s="12"/>
      <c r="R86" s="12"/>
      <c r="S86" s="12"/>
      <c r="T86" s="12"/>
      <c r="V86" s="12"/>
      <c r="W86" s="12"/>
      <c r="X86" s="12"/>
      <c r="Z86" s="12"/>
      <c r="AA86" s="12"/>
      <c r="AB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row>
    <row r="87" spans="2:84" ht="12.75" customHeight="1" x14ac:dyDescent="0.2">
      <c r="B87" s="12"/>
      <c r="C87" s="12"/>
      <c r="D87" s="12"/>
      <c r="F87" s="12"/>
      <c r="G87" s="12"/>
      <c r="H87" s="12"/>
      <c r="J87" s="12"/>
      <c r="K87" s="12"/>
      <c r="L87" s="12"/>
      <c r="N87" s="12"/>
      <c r="O87" s="12"/>
      <c r="P87" s="12"/>
      <c r="R87" s="12"/>
      <c r="S87" s="12"/>
      <c r="T87" s="12"/>
      <c r="V87" s="12"/>
      <c r="W87" s="12"/>
      <c r="X87" s="12"/>
      <c r="Z87" s="12"/>
      <c r="AA87" s="12"/>
      <c r="AB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row>
    <row r="88" spans="2:84" ht="12.75" customHeight="1" x14ac:dyDescent="0.2">
      <c r="B88" s="12"/>
      <c r="C88" s="12"/>
      <c r="D88" s="12"/>
      <c r="F88" s="12"/>
      <c r="G88" s="12"/>
      <c r="H88" s="12"/>
      <c r="J88" s="12"/>
      <c r="K88" s="12"/>
      <c r="L88" s="12"/>
      <c r="N88" s="12"/>
      <c r="O88" s="12"/>
      <c r="P88" s="12"/>
      <c r="R88" s="12"/>
      <c r="S88" s="12"/>
      <c r="T88" s="12"/>
      <c r="V88" s="12"/>
      <c r="W88" s="12"/>
      <c r="X88" s="12"/>
      <c r="Z88" s="12"/>
      <c r="AA88" s="12"/>
      <c r="AB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row>
    <row r="89" spans="2:84" ht="12.75" customHeight="1" x14ac:dyDescent="0.2">
      <c r="B89" s="12"/>
      <c r="C89" s="12"/>
      <c r="D89" s="12"/>
      <c r="F89" s="12"/>
      <c r="G89" s="12"/>
      <c r="H89" s="12"/>
      <c r="J89" s="12"/>
      <c r="K89" s="12"/>
      <c r="L89" s="12"/>
      <c r="N89" s="12"/>
      <c r="O89" s="12"/>
      <c r="P89" s="12"/>
      <c r="R89" s="12"/>
      <c r="S89" s="12"/>
      <c r="T89" s="12"/>
      <c r="V89" s="12"/>
      <c r="W89" s="12"/>
      <c r="X89" s="12"/>
      <c r="Z89" s="12"/>
      <c r="AA89" s="12"/>
      <c r="AB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row>
    <row r="90" spans="2:84" ht="12.75" customHeight="1" x14ac:dyDescent="0.2">
      <c r="B90" s="12"/>
      <c r="C90" s="12"/>
      <c r="D90" s="12"/>
      <c r="F90" s="12"/>
      <c r="G90" s="12"/>
      <c r="H90" s="12"/>
      <c r="J90" s="12"/>
      <c r="K90" s="12"/>
      <c r="L90" s="12"/>
      <c r="N90" s="12"/>
      <c r="O90" s="12"/>
      <c r="P90" s="12"/>
      <c r="R90" s="12"/>
      <c r="S90" s="12"/>
      <c r="T90" s="12"/>
      <c r="V90" s="12"/>
      <c r="W90" s="12"/>
      <c r="X90" s="12"/>
      <c r="Z90" s="12"/>
      <c r="AA90" s="12"/>
      <c r="AB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row>
    <row r="91" spans="2:84" ht="12.75" customHeight="1" x14ac:dyDescent="0.2">
      <c r="B91" s="12"/>
      <c r="C91" s="12"/>
      <c r="D91" s="12"/>
      <c r="F91" s="12"/>
      <c r="G91" s="12"/>
      <c r="H91" s="12"/>
      <c r="J91" s="12"/>
      <c r="K91" s="12"/>
      <c r="L91" s="12"/>
      <c r="N91" s="12"/>
      <c r="O91" s="12"/>
      <c r="P91" s="12"/>
      <c r="R91" s="12"/>
      <c r="S91" s="12"/>
      <c r="T91" s="12"/>
      <c r="V91" s="12"/>
      <c r="W91" s="12"/>
      <c r="X91" s="12"/>
      <c r="Z91" s="12"/>
      <c r="AA91" s="12"/>
      <c r="AB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row>
    <row r="92" spans="2:84" ht="12.75" customHeight="1" x14ac:dyDescent="0.2">
      <c r="B92" s="12"/>
      <c r="C92" s="12"/>
      <c r="D92" s="12"/>
      <c r="F92" s="12"/>
      <c r="G92" s="12"/>
      <c r="H92" s="12"/>
      <c r="J92" s="12"/>
      <c r="K92" s="12"/>
      <c r="L92" s="12"/>
      <c r="N92" s="12"/>
      <c r="O92" s="12"/>
      <c r="P92" s="12"/>
      <c r="R92" s="12"/>
      <c r="S92" s="12"/>
      <c r="T92" s="12"/>
      <c r="V92" s="12"/>
      <c r="W92" s="12"/>
      <c r="X92" s="12"/>
      <c r="Z92" s="12"/>
      <c r="AA92" s="12"/>
      <c r="AB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row>
    <row r="93" spans="2:84" ht="12.75" customHeight="1" x14ac:dyDescent="0.2">
      <c r="B93" s="12"/>
      <c r="C93" s="12"/>
      <c r="D93" s="12"/>
      <c r="F93" s="12"/>
      <c r="G93" s="12"/>
      <c r="H93" s="12"/>
      <c r="J93" s="12"/>
      <c r="K93" s="12"/>
      <c r="L93" s="12"/>
      <c r="N93" s="12"/>
      <c r="O93" s="12"/>
      <c r="P93" s="12"/>
      <c r="R93" s="12"/>
      <c r="S93" s="12"/>
      <c r="T93" s="12"/>
      <c r="V93" s="12"/>
      <c r="W93" s="12"/>
      <c r="X93" s="12"/>
      <c r="Z93" s="12"/>
      <c r="AA93" s="12"/>
      <c r="AB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row>
    <row r="94" spans="2:84" ht="12.75" customHeight="1" x14ac:dyDescent="0.2">
      <c r="B94" s="12"/>
      <c r="C94" s="12"/>
      <c r="D94" s="12"/>
      <c r="F94" s="12"/>
      <c r="G94" s="12"/>
      <c r="H94" s="12"/>
      <c r="J94" s="12"/>
      <c r="K94" s="12"/>
      <c r="L94" s="12"/>
      <c r="N94" s="12"/>
      <c r="O94" s="12"/>
      <c r="P94" s="12"/>
      <c r="R94" s="12"/>
      <c r="S94" s="12"/>
      <c r="T94" s="12"/>
      <c r="V94" s="12"/>
      <c r="W94" s="12"/>
      <c r="X94" s="12"/>
      <c r="Z94" s="12"/>
      <c r="AA94" s="12"/>
      <c r="AB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row>
    <row r="95" spans="2:84" ht="12.75" customHeight="1" x14ac:dyDescent="0.2">
      <c r="B95" s="12"/>
      <c r="C95" s="12"/>
      <c r="D95" s="12"/>
      <c r="F95" s="12"/>
      <c r="G95" s="12"/>
      <c r="H95" s="12"/>
      <c r="J95" s="12"/>
      <c r="K95" s="12"/>
      <c r="L95" s="12"/>
      <c r="N95" s="12"/>
      <c r="O95" s="12"/>
      <c r="P95" s="12"/>
      <c r="R95" s="12"/>
      <c r="S95" s="12"/>
      <c r="T95" s="12"/>
      <c r="V95" s="12"/>
      <c r="W95" s="12"/>
      <c r="X95" s="12"/>
      <c r="Z95" s="12"/>
      <c r="AA95" s="12"/>
      <c r="AB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row>
    <row r="96" spans="2:84" ht="12.75" customHeight="1" x14ac:dyDescent="0.2">
      <c r="B96" s="12"/>
      <c r="C96" s="12"/>
      <c r="D96" s="12"/>
      <c r="F96" s="12"/>
      <c r="G96" s="12"/>
      <c r="H96" s="12"/>
      <c r="J96" s="12"/>
      <c r="K96" s="12"/>
      <c r="L96" s="12"/>
      <c r="N96" s="12"/>
      <c r="O96" s="12"/>
      <c r="P96" s="12"/>
      <c r="R96" s="12"/>
      <c r="S96" s="12"/>
      <c r="T96" s="12"/>
      <c r="V96" s="12"/>
      <c r="W96" s="12"/>
      <c r="X96" s="12"/>
      <c r="Z96" s="12"/>
      <c r="AA96" s="12"/>
      <c r="AB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row>
    <row r="97" spans="2:84" ht="12.75" customHeight="1" x14ac:dyDescent="0.2">
      <c r="B97" s="12"/>
      <c r="C97" s="12"/>
      <c r="D97" s="12"/>
      <c r="F97" s="12"/>
      <c r="G97" s="12"/>
      <c r="H97" s="12"/>
      <c r="J97" s="12"/>
      <c r="K97" s="12"/>
      <c r="L97" s="12"/>
      <c r="N97" s="12"/>
      <c r="O97" s="12"/>
      <c r="P97" s="12"/>
      <c r="R97" s="12"/>
      <c r="S97" s="12"/>
      <c r="T97" s="12"/>
      <c r="V97" s="12"/>
      <c r="W97" s="12"/>
      <c r="X97" s="12"/>
      <c r="Z97" s="12"/>
      <c r="AA97" s="12"/>
      <c r="AB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row>
    <row r="98" spans="2:84" ht="12.75" customHeight="1" x14ac:dyDescent="0.2">
      <c r="B98" s="12"/>
      <c r="C98" s="12"/>
      <c r="D98" s="12"/>
      <c r="F98" s="12"/>
      <c r="G98" s="12"/>
      <c r="H98" s="12"/>
      <c r="J98" s="12"/>
      <c r="K98" s="12"/>
      <c r="L98" s="12"/>
      <c r="N98" s="12"/>
      <c r="O98" s="12"/>
      <c r="P98" s="12"/>
      <c r="R98" s="12"/>
      <c r="S98" s="12"/>
      <c r="T98" s="12"/>
      <c r="V98" s="12"/>
      <c r="W98" s="12"/>
      <c r="X98" s="12"/>
      <c r="Z98" s="12"/>
      <c r="AA98" s="12"/>
      <c r="AB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row>
    <row r="99" spans="2:84" ht="12.75" customHeight="1" x14ac:dyDescent="0.2">
      <c r="B99" s="12"/>
      <c r="C99" s="12"/>
      <c r="D99" s="12"/>
      <c r="F99" s="12"/>
      <c r="G99" s="12"/>
      <c r="H99" s="12"/>
      <c r="J99" s="12"/>
      <c r="K99" s="12"/>
      <c r="L99" s="12"/>
      <c r="N99" s="12"/>
      <c r="O99" s="12"/>
      <c r="P99" s="12"/>
      <c r="R99" s="12"/>
      <c r="S99" s="12"/>
      <c r="T99" s="12"/>
      <c r="V99" s="12"/>
      <c r="W99" s="12"/>
      <c r="X99" s="12"/>
      <c r="Z99" s="12"/>
      <c r="AA99" s="12"/>
      <c r="AB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row>
    <row r="100" spans="2:84" ht="12.75" customHeight="1" x14ac:dyDescent="0.2">
      <c r="B100" s="12"/>
      <c r="C100" s="12"/>
      <c r="D100" s="12"/>
      <c r="F100" s="12"/>
      <c r="G100" s="12"/>
      <c r="H100" s="12"/>
      <c r="J100" s="12"/>
      <c r="K100" s="12"/>
      <c r="L100" s="12"/>
      <c r="N100" s="12"/>
      <c r="O100" s="12"/>
      <c r="P100" s="12"/>
      <c r="R100" s="12"/>
      <c r="S100" s="12"/>
      <c r="T100" s="12"/>
      <c r="V100" s="12"/>
      <c r="W100" s="12"/>
      <c r="X100" s="12"/>
      <c r="Z100" s="12"/>
      <c r="AA100" s="12"/>
      <c r="AB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row>
    <row r="101" spans="2:84" ht="12.75" customHeight="1" x14ac:dyDescent="0.2">
      <c r="B101" s="12"/>
      <c r="C101" s="12"/>
      <c r="D101" s="12"/>
      <c r="F101" s="12"/>
      <c r="G101" s="12"/>
      <c r="H101" s="12"/>
      <c r="J101" s="12"/>
      <c r="K101" s="12"/>
      <c r="L101" s="12"/>
      <c r="N101" s="12"/>
      <c r="O101" s="12"/>
      <c r="P101" s="12"/>
      <c r="R101" s="12"/>
      <c r="S101" s="12"/>
      <c r="T101" s="12"/>
      <c r="V101" s="12"/>
      <c r="W101" s="12"/>
      <c r="X101" s="12"/>
      <c r="Z101" s="12"/>
      <c r="AA101" s="12"/>
      <c r="AB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row>
    <row r="102" spans="2:84" ht="12.75" customHeight="1" x14ac:dyDescent="0.2">
      <c r="B102" s="12"/>
      <c r="C102" s="12"/>
      <c r="D102" s="12"/>
      <c r="F102" s="12"/>
      <c r="G102" s="12"/>
      <c r="H102" s="12"/>
      <c r="J102" s="12"/>
      <c r="K102" s="12"/>
      <c r="L102" s="12"/>
      <c r="N102" s="12"/>
      <c r="O102" s="12"/>
      <c r="P102" s="12"/>
      <c r="R102" s="12"/>
      <c r="S102" s="12"/>
      <c r="T102" s="12"/>
      <c r="V102" s="12"/>
      <c r="W102" s="12"/>
      <c r="X102" s="12"/>
      <c r="Z102" s="12"/>
      <c r="AA102" s="12"/>
      <c r="AB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row>
    <row r="103" spans="2:84" ht="12.75" customHeight="1" x14ac:dyDescent="0.2">
      <c r="B103" s="12"/>
      <c r="C103" s="12"/>
      <c r="D103" s="12"/>
      <c r="F103" s="12"/>
      <c r="G103" s="12"/>
      <c r="H103" s="12"/>
      <c r="J103" s="12"/>
      <c r="K103" s="12"/>
      <c r="L103" s="12"/>
      <c r="N103" s="12"/>
      <c r="O103" s="12"/>
      <c r="P103" s="12"/>
      <c r="R103" s="12"/>
      <c r="S103" s="12"/>
      <c r="T103" s="12"/>
      <c r="V103" s="12"/>
      <c r="W103" s="12"/>
      <c r="X103" s="12"/>
      <c r="Z103" s="12"/>
      <c r="AA103" s="12"/>
      <c r="AB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row>
    <row r="104" spans="2:84" ht="12.75" customHeight="1" x14ac:dyDescent="0.2">
      <c r="B104" s="12"/>
      <c r="C104" s="12"/>
      <c r="D104" s="12"/>
      <c r="F104" s="12"/>
      <c r="G104" s="12"/>
      <c r="H104" s="12"/>
      <c r="J104" s="12"/>
      <c r="K104" s="12"/>
      <c r="L104" s="12"/>
      <c r="N104" s="12"/>
      <c r="O104" s="12"/>
      <c r="P104" s="12"/>
      <c r="R104" s="12"/>
      <c r="S104" s="12"/>
      <c r="T104" s="12"/>
      <c r="V104" s="12"/>
      <c r="W104" s="12"/>
      <c r="X104" s="12"/>
      <c r="Z104" s="12"/>
      <c r="AA104" s="12"/>
      <c r="AB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row>
    <row r="105" spans="2:84" ht="12.75" customHeight="1" x14ac:dyDescent="0.2">
      <c r="B105" s="12"/>
      <c r="C105" s="12"/>
      <c r="D105" s="12"/>
      <c r="F105" s="12"/>
      <c r="G105" s="12"/>
      <c r="H105" s="12"/>
      <c r="J105" s="12"/>
      <c r="K105" s="12"/>
      <c r="L105" s="12"/>
      <c r="N105" s="12"/>
      <c r="O105" s="12"/>
      <c r="P105" s="12"/>
      <c r="R105" s="12"/>
      <c r="S105" s="12"/>
      <c r="T105" s="12"/>
      <c r="V105" s="12"/>
      <c r="W105" s="12"/>
      <c r="X105" s="12"/>
      <c r="Z105" s="12"/>
      <c r="AA105" s="12"/>
      <c r="AB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row>
    <row r="106" spans="2:84" ht="12.75" customHeight="1" x14ac:dyDescent="0.2">
      <c r="B106" s="12"/>
      <c r="C106" s="12"/>
      <c r="D106" s="12"/>
      <c r="F106" s="12"/>
      <c r="G106" s="12"/>
      <c r="H106" s="12"/>
      <c r="J106" s="12"/>
      <c r="K106" s="12"/>
      <c r="L106" s="12"/>
      <c r="N106" s="12"/>
      <c r="O106" s="12"/>
      <c r="P106" s="12"/>
      <c r="R106" s="12"/>
      <c r="S106" s="12"/>
      <c r="T106" s="12"/>
      <c r="V106" s="12"/>
      <c r="W106" s="12"/>
      <c r="X106" s="12"/>
      <c r="Z106" s="12"/>
      <c r="AA106" s="12"/>
      <c r="AB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row>
    <row r="107" spans="2:84" ht="12.75" customHeight="1" x14ac:dyDescent="0.2">
      <c r="B107" s="12"/>
      <c r="C107" s="12"/>
      <c r="D107" s="12"/>
      <c r="F107" s="12"/>
      <c r="G107" s="12"/>
      <c r="H107" s="12"/>
      <c r="J107" s="12"/>
      <c r="K107" s="12"/>
      <c r="L107" s="12"/>
      <c r="N107" s="12"/>
      <c r="O107" s="12"/>
      <c r="P107" s="12"/>
      <c r="R107" s="12"/>
      <c r="S107" s="12"/>
      <c r="T107" s="12"/>
      <c r="V107" s="12"/>
      <c r="W107" s="12"/>
      <c r="X107" s="12"/>
      <c r="Z107" s="12"/>
      <c r="AA107" s="12"/>
      <c r="AB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row>
    <row r="108" spans="2:84" ht="12.75" customHeight="1" x14ac:dyDescent="0.2">
      <c r="B108" s="12"/>
      <c r="C108" s="12"/>
      <c r="D108" s="12"/>
      <c r="F108" s="12"/>
      <c r="G108" s="12"/>
      <c r="H108" s="12"/>
      <c r="J108" s="12"/>
      <c r="K108" s="12"/>
      <c r="L108" s="12"/>
      <c r="N108" s="12"/>
      <c r="O108" s="12"/>
      <c r="P108" s="12"/>
      <c r="R108" s="12"/>
      <c r="S108" s="12"/>
      <c r="T108" s="12"/>
      <c r="V108" s="12"/>
      <c r="W108" s="12"/>
      <c r="X108" s="12"/>
      <c r="Z108" s="12"/>
      <c r="AA108" s="12"/>
      <c r="AB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row>
    <row r="109" spans="2:84" ht="12.75" customHeight="1" x14ac:dyDescent="0.2">
      <c r="B109" s="12"/>
      <c r="C109" s="12"/>
      <c r="D109" s="12"/>
      <c r="F109" s="12"/>
      <c r="G109" s="12"/>
      <c r="H109" s="12"/>
      <c r="J109" s="12"/>
      <c r="K109" s="12"/>
      <c r="L109" s="12"/>
      <c r="N109" s="12"/>
      <c r="O109" s="12"/>
      <c r="P109" s="12"/>
      <c r="R109" s="12"/>
      <c r="S109" s="12"/>
      <c r="T109" s="12"/>
      <c r="V109" s="12"/>
      <c r="W109" s="12"/>
      <c r="X109" s="12"/>
      <c r="Z109" s="12"/>
      <c r="AA109" s="12"/>
      <c r="AB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row>
    <row r="110" spans="2:84" ht="12.75" customHeight="1" x14ac:dyDescent="0.2">
      <c r="B110" s="12"/>
      <c r="C110" s="12"/>
      <c r="D110" s="12"/>
      <c r="F110" s="12"/>
      <c r="G110" s="12"/>
      <c r="H110" s="12"/>
      <c r="J110" s="12"/>
      <c r="K110" s="12"/>
      <c r="L110" s="12"/>
      <c r="N110" s="12"/>
      <c r="O110" s="12"/>
      <c r="P110" s="12"/>
      <c r="R110" s="12"/>
      <c r="S110" s="12"/>
      <c r="T110" s="12"/>
      <c r="V110" s="12"/>
      <c r="W110" s="12"/>
      <c r="X110" s="12"/>
      <c r="Z110" s="12"/>
      <c r="AA110" s="12"/>
      <c r="AB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row>
    <row r="111" spans="2:84" ht="12.75" customHeight="1" x14ac:dyDescent="0.2">
      <c r="B111" s="12"/>
      <c r="C111" s="12"/>
      <c r="D111" s="12"/>
      <c r="F111" s="12"/>
      <c r="G111" s="12"/>
      <c r="H111" s="12"/>
      <c r="J111" s="12"/>
      <c r="K111" s="12"/>
      <c r="L111" s="12"/>
      <c r="N111" s="12"/>
      <c r="O111" s="12"/>
      <c r="P111" s="12"/>
      <c r="R111" s="12"/>
      <c r="S111" s="12"/>
      <c r="T111" s="12"/>
      <c r="V111" s="12"/>
      <c r="W111" s="12"/>
      <c r="X111" s="12"/>
      <c r="Z111" s="12"/>
      <c r="AA111" s="12"/>
      <c r="AB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row>
    <row r="112" spans="2:84" ht="12.75" customHeight="1" x14ac:dyDescent="0.2">
      <c r="B112" s="12"/>
      <c r="C112" s="12"/>
      <c r="D112" s="12"/>
      <c r="F112" s="12"/>
      <c r="G112" s="12"/>
      <c r="H112" s="12"/>
      <c r="J112" s="12"/>
      <c r="K112" s="12"/>
      <c r="L112" s="12"/>
      <c r="N112" s="12"/>
      <c r="O112" s="12"/>
      <c r="P112" s="12"/>
      <c r="R112" s="12"/>
      <c r="S112" s="12"/>
      <c r="T112" s="12"/>
      <c r="V112" s="12"/>
      <c r="W112" s="12"/>
      <c r="X112" s="12"/>
      <c r="Z112" s="12"/>
      <c r="AA112" s="12"/>
      <c r="AB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row>
    <row r="113" spans="2:84" ht="12.75" customHeight="1" x14ac:dyDescent="0.2">
      <c r="B113" s="12"/>
      <c r="C113" s="12"/>
      <c r="D113" s="12"/>
      <c r="F113" s="12"/>
      <c r="G113" s="12"/>
      <c r="H113" s="12"/>
      <c r="J113" s="12"/>
      <c r="K113" s="12"/>
      <c r="L113" s="12"/>
      <c r="N113" s="12"/>
      <c r="O113" s="12"/>
      <c r="P113" s="12"/>
      <c r="R113" s="12"/>
      <c r="S113" s="12"/>
      <c r="T113" s="12"/>
      <c r="V113" s="12"/>
      <c r="W113" s="12"/>
      <c r="X113" s="12"/>
      <c r="Z113" s="12"/>
      <c r="AA113" s="12"/>
      <c r="AB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row>
    <row r="114" spans="2:84" ht="12.75" customHeight="1" x14ac:dyDescent="0.2">
      <c r="B114" s="12"/>
      <c r="C114" s="12"/>
      <c r="D114" s="12"/>
      <c r="F114" s="12"/>
      <c r="G114" s="12"/>
      <c r="H114" s="12"/>
      <c r="J114" s="12"/>
      <c r="K114" s="12"/>
      <c r="L114" s="12"/>
      <c r="N114" s="12"/>
      <c r="O114" s="12"/>
      <c r="P114" s="12"/>
      <c r="R114" s="12"/>
      <c r="S114" s="12"/>
      <c r="T114" s="12"/>
      <c r="V114" s="12"/>
      <c r="W114" s="12"/>
      <c r="X114" s="12"/>
      <c r="Z114" s="12"/>
      <c r="AA114" s="12"/>
      <c r="AB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row>
    <row r="115" spans="2:84" ht="12.75" customHeight="1" x14ac:dyDescent="0.2">
      <c r="B115" s="12"/>
      <c r="C115" s="12"/>
      <c r="D115" s="12"/>
      <c r="F115" s="12"/>
      <c r="G115" s="12"/>
      <c r="H115" s="12"/>
      <c r="J115" s="12"/>
      <c r="K115" s="12"/>
      <c r="L115" s="12"/>
      <c r="N115" s="12"/>
      <c r="O115" s="12"/>
      <c r="P115" s="12"/>
      <c r="R115" s="12"/>
      <c r="S115" s="12"/>
      <c r="T115" s="12"/>
      <c r="V115" s="12"/>
      <c r="W115" s="12"/>
      <c r="X115" s="12"/>
      <c r="Z115" s="12"/>
      <c r="AA115" s="12"/>
      <c r="AB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row>
    <row r="116" spans="2:84" ht="12.75" customHeight="1" x14ac:dyDescent="0.2">
      <c r="B116" s="12"/>
      <c r="C116" s="12"/>
      <c r="D116" s="12"/>
      <c r="F116" s="12"/>
      <c r="G116" s="12"/>
      <c r="H116" s="12"/>
      <c r="J116" s="12"/>
      <c r="K116" s="12"/>
      <c r="L116" s="12"/>
      <c r="N116" s="12"/>
      <c r="O116" s="12"/>
      <c r="P116" s="12"/>
      <c r="R116" s="12"/>
      <c r="S116" s="12"/>
      <c r="T116" s="12"/>
      <c r="V116" s="12"/>
      <c r="W116" s="12"/>
      <c r="X116" s="12"/>
      <c r="Z116" s="12"/>
      <c r="AA116" s="12"/>
      <c r="AB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row>
    <row r="117" spans="2:84" ht="12.75" customHeight="1" x14ac:dyDescent="0.2">
      <c r="B117" s="12"/>
      <c r="C117" s="12"/>
      <c r="D117" s="12"/>
      <c r="F117" s="12"/>
      <c r="G117" s="12"/>
      <c r="H117" s="12"/>
      <c r="J117" s="12"/>
      <c r="K117" s="12"/>
      <c r="L117" s="12"/>
      <c r="N117" s="12"/>
      <c r="O117" s="12"/>
      <c r="P117" s="12"/>
      <c r="R117" s="12"/>
      <c r="S117" s="12"/>
      <c r="T117" s="12"/>
      <c r="V117" s="12"/>
      <c r="W117" s="12"/>
      <c r="X117" s="12"/>
      <c r="Z117" s="12"/>
      <c r="AA117" s="12"/>
      <c r="AB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row>
    <row r="118" spans="2:84" ht="12.75" customHeight="1" x14ac:dyDescent="0.2">
      <c r="B118" s="12"/>
      <c r="C118" s="12"/>
      <c r="D118" s="12"/>
      <c r="F118" s="12"/>
      <c r="G118" s="12"/>
      <c r="H118" s="12"/>
      <c r="J118" s="12"/>
      <c r="K118" s="12"/>
      <c r="L118" s="12"/>
      <c r="N118" s="12"/>
      <c r="O118" s="12"/>
      <c r="P118" s="12"/>
      <c r="R118" s="12"/>
      <c r="S118" s="12"/>
      <c r="T118" s="12"/>
      <c r="V118" s="12"/>
      <c r="W118" s="12"/>
      <c r="X118" s="12"/>
      <c r="Z118" s="12"/>
      <c r="AA118" s="12"/>
      <c r="AB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row>
    <row r="119" spans="2:84" ht="12.75" customHeight="1" x14ac:dyDescent="0.2">
      <c r="B119" s="12"/>
      <c r="C119" s="12"/>
      <c r="D119" s="12"/>
      <c r="F119" s="12"/>
      <c r="G119" s="12"/>
      <c r="H119" s="12"/>
      <c r="J119" s="12"/>
      <c r="K119" s="12"/>
      <c r="L119" s="12"/>
      <c r="N119" s="12"/>
      <c r="O119" s="12"/>
      <c r="P119" s="12"/>
      <c r="R119" s="12"/>
      <c r="S119" s="12"/>
      <c r="T119" s="12"/>
      <c r="V119" s="12"/>
      <c r="W119" s="12"/>
      <c r="X119" s="12"/>
      <c r="Z119" s="12"/>
      <c r="AA119" s="12"/>
      <c r="AB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row>
    <row r="120" spans="2:84" ht="12.75" customHeight="1" x14ac:dyDescent="0.2">
      <c r="B120" s="12"/>
      <c r="C120" s="12"/>
      <c r="D120" s="12"/>
      <c r="F120" s="12"/>
      <c r="G120" s="12"/>
      <c r="H120" s="12"/>
      <c r="J120" s="12"/>
      <c r="K120" s="12"/>
      <c r="L120" s="12"/>
      <c r="N120" s="12"/>
      <c r="O120" s="12"/>
      <c r="P120" s="12"/>
      <c r="R120" s="12"/>
      <c r="S120" s="12"/>
      <c r="T120" s="12"/>
      <c r="V120" s="12"/>
      <c r="W120" s="12"/>
      <c r="X120" s="12"/>
      <c r="Z120" s="12"/>
      <c r="AA120" s="12"/>
      <c r="AB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row>
    <row r="121" spans="2:84" ht="12.75" customHeight="1" x14ac:dyDescent="0.2">
      <c r="B121" s="12"/>
      <c r="C121" s="12"/>
      <c r="D121" s="12"/>
      <c r="F121" s="12"/>
      <c r="G121" s="12"/>
      <c r="H121" s="12"/>
      <c r="J121" s="12"/>
      <c r="K121" s="12"/>
      <c r="L121" s="12"/>
      <c r="N121" s="12"/>
      <c r="O121" s="12"/>
      <c r="P121" s="12"/>
      <c r="R121" s="12"/>
      <c r="S121" s="12"/>
      <c r="T121" s="12"/>
      <c r="V121" s="12"/>
      <c r="W121" s="12"/>
      <c r="X121" s="12"/>
      <c r="Z121" s="12"/>
      <c r="AA121" s="12"/>
      <c r="AB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row>
    <row r="122" spans="2:84" ht="12.75" customHeight="1" x14ac:dyDescent="0.2">
      <c r="B122" s="12"/>
      <c r="C122" s="12"/>
      <c r="D122" s="12"/>
      <c r="F122" s="12"/>
      <c r="G122" s="12"/>
      <c r="H122" s="12"/>
      <c r="J122" s="12"/>
      <c r="K122" s="12"/>
      <c r="L122" s="12"/>
      <c r="N122" s="12"/>
      <c r="O122" s="12"/>
      <c r="P122" s="12"/>
      <c r="R122" s="12"/>
      <c r="S122" s="12"/>
      <c r="T122" s="12"/>
      <c r="V122" s="12"/>
      <c r="W122" s="12"/>
      <c r="X122" s="12"/>
      <c r="Z122" s="12"/>
      <c r="AA122" s="12"/>
      <c r="AB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row>
    <row r="123" spans="2:84" ht="12.75" customHeight="1" x14ac:dyDescent="0.2">
      <c r="B123" s="12"/>
      <c r="C123" s="12"/>
      <c r="D123" s="12"/>
      <c r="F123" s="12"/>
      <c r="G123" s="12"/>
      <c r="H123" s="12"/>
      <c r="J123" s="12"/>
      <c r="K123" s="12"/>
      <c r="L123" s="12"/>
      <c r="N123" s="12"/>
      <c r="O123" s="12"/>
      <c r="P123" s="12"/>
      <c r="R123" s="12"/>
      <c r="S123" s="12"/>
      <c r="T123" s="12"/>
      <c r="V123" s="12"/>
      <c r="W123" s="12"/>
      <c r="X123" s="12"/>
      <c r="Z123" s="12"/>
      <c r="AA123" s="12"/>
      <c r="AB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row>
    <row r="124" spans="2:84" ht="12.75" customHeight="1" x14ac:dyDescent="0.2">
      <c r="B124" s="12"/>
      <c r="C124" s="12"/>
      <c r="D124" s="12"/>
      <c r="F124" s="12"/>
      <c r="G124" s="12"/>
      <c r="H124" s="12"/>
      <c r="J124" s="12"/>
      <c r="K124" s="12"/>
      <c r="L124" s="12"/>
      <c r="N124" s="12"/>
      <c r="O124" s="12"/>
      <c r="P124" s="12"/>
      <c r="R124" s="12"/>
      <c r="S124" s="12"/>
      <c r="T124" s="12"/>
      <c r="V124" s="12"/>
      <c r="W124" s="12"/>
      <c r="X124" s="12"/>
      <c r="Z124" s="12"/>
      <c r="AA124" s="12"/>
      <c r="AB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row>
    <row r="125" spans="2:84" ht="12.75" customHeight="1" x14ac:dyDescent="0.2">
      <c r="B125" s="12"/>
      <c r="C125" s="12"/>
      <c r="D125" s="12"/>
      <c r="F125" s="12"/>
      <c r="G125" s="12"/>
      <c r="H125" s="12"/>
      <c r="J125" s="12"/>
      <c r="K125" s="12"/>
      <c r="L125" s="12"/>
      <c r="N125" s="12"/>
      <c r="O125" s="12"/>
      <c r="P125" s="12"/>
      <c r="R125" s="12"/>
      <c r="S125" s="12"/>
      <c r="T125" s="12"/>
      <c r="V125" s="12"/>
      <c r="W125" s="12"/>
      <c r="X125" s="12"/>
      <c r="Z125" s="12"/>
      <c r="AA125" s="12"/>
      <c r="AB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row>
    <row r="126" spans="2:84" ht="12.75" customHeight="1" x14ac:dyDescent="0.2">
      <c r="B126" s="12"/>
      <c r="C126" s="12"/>
      <c r="D126" s="12"/>
      <c r="F126" s="12"/>
      <c r="G126" s="12"/>
      <c r="H126" s="12"/>
      <c r="J126" s="12"/>
      <c r="K126" s="12"/>
      <c r="L126" s="12"/>
      <c r="N126" s="12"/>
      <c r="O126" s="12"/>
      <c r="P126" s="12"/>
      <c r="R126" s="12"/>
      <c r="S126" s="12"/>
      <c r="T126" s="12"/>
      <c r="V126" s="12"/>
      <c r="W126" s="12"/>
      <c r="X126" s="12"/>
      <c r="Z126" s="12"/>
      <c r="AA126" s="12"/>
      <c r="AB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row>
    <row r="127" spans="2:84" ht="12.75" customHeight="1" x14ac:dyDescent="0.2">
      <c r="B127" s="12"/>
      <c r="C127" s="12"/>
      <c r="D127" s="12"/>
      <c r="F127" s="12"/>
      <c r="G127" s="12"/>
      <c r="H127" s="12"/>
      <c r="J127" s="12"/>
      <c r="K127" s="12"/>
      <c r="L127" s="12"/>
      <c r="N127" s="12"/>
      <c r="O127" s="12"/>
      <c r="P127" s="12"/>
      <c r="R127" s="12"/>
      <c r="S127" s="12"/>
      <c r="T127" s="12"/>
      <c r="V127" s="12"/>
      <c r="W127" s="12"/>
      <c r="X127" s="12"/>
      <c r="Z127" s="12"/>
      <c r="AA127" s="12"/>
      <c r="AB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row>
    <row r="128" spans="2:84" ht="12.75" customHeight="1" x14ac:dyDescent="0.2">
      <c r="B128" s="12"/>
      <c r="C128" s="12"/>
      <c r="D128" s="12"/>
      <c r="F128" s="12"/>
      <c r="G128" s="12"/>
      <c r="H128" s="12"/>
      <c r="J128" s="12"/>
      <c r="K128" s="12"/>
      <c r="L128" s="12"/>
      <c r="N128" s="12"/>
      <c r="O128" s="12"/>
      <c r="P128" s="12"/>
      <c r="R128" s="12"/>
      <c r="S128" s="12"/>
      <c r="T128" s="12"/>
      <c r="V128" s="12"/>
      <c r="W128" s="12"/>
      <c r="X128" s="12"/>
      <c r="Z128" s="12"/>
      <c r="AA128" s="12"/>
      <c r="AB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row>
    <row r="129" spans="2:84" ht="12.75" customHeight="1" x14ac:dyDescent="0.2">
      <c r="B129" s="12"/>
      <c r="C129" s="12"/>
      <c r="D129" s="12"/>
      <c r="F129" s="12"/>
      <c r="G129" s="12"/>
      <c r="H129" s="12"/>
      <c r="J129" s="12"/>
      <c r="K129" s="12"/>
      <c r="L129" s="12"/>
      <c r="N129" s="12"/>
      <c r="O129" s="12"/>
      <c r="P129" s="12"/>
      <c r="R129" s="12"/>
      <c r="S129" s="12"/>
      <c r="T129" s="12"/>
      <c r="V129" s="12"/>
      <c r="W129" s="12"/>
      <c r="X129" s="12"/>
      <c r="Z129" s="12"/>
      <c r="AA129" s="12"/>
      <c r="AB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row>
    <row r="130" spans="2:84" ht="12.75" customHeight="1" x14ac:dyDescent="0.2">
      <c r="B130" s="12"/>
      <c r="C130" s="12"/>
      <c r="D130" s="12"/>
      <c r="F130" s="12"/>
      <c r="G130" s="12"/>
      <c r="H130" s="12"/>
      <c r="J130" s="12"/>
      <c r="K130" s="12"/>
      <c r="L130" s="12"/>
      <c r="N130" s="12"/>
      <c r="O130" s="12"/>
      <c r="P130" s="12"/>
      <c r="R130" s="12"/>
      <c r="S130" s="12"/>
      <c r="T130" s="12"/>
      <c r="V130" s="12"/>
      <c r="W130" s="12"/>
      <c r="X130" s="12"/>
      <c r="Z130" s="12"/>
      <c r="AA130" s="12"/>
      <c r="AB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row>
    <row r="131" spans="2:84" ht="12.75" customHeight="1" x14ac:dyDescent="0.2">
      <c r="B131" s="12"/>
      <c r="C131" s="12"/>
      <c r="D131" s="12"/>
      <c r="F131" s="12"/>
      <c r="G131" s="12"/>
      <c r="H131" s="12"/>
      <c r="J131" s="12"/>
      <c r="K131" s="12"/>
      <c r="L131" s="12"/>
      <c r="N131" s="12"/>
      <c r="O131" s="12"/>
      <c r="P131" s="12"/>
      <c r="R131" s="12"/>
      <c r="S131" s="12"/>
      <c r="T131" s="12"/>
      <c r="V131" s="12"/>
      <c r="W131" s="12"/>
      <c r="X131" s="12"/>
      <c r="Z131" s="12"/>
      <c r="AA131" s="12"/>
      <c r="AB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row>
    <row r="132" spans="2:84" ht="12.75" customHeight="1" x14ac:dyDescent="0.2">
      <c r="B132" s="12"/>
      <c r="C132" s="12"/>
      <c r="D132" s="12"/>
      <c r="F132" s="12"/>
      <c r="G132" s="12"/>
      <c r="H132" s="12"/>
      <c r="J132" s="12"/>
      <c r="K132" s="12"/>
      <c r="L132" s="12"/>
      <c r="N132" s="12"/>
      <c r="O132" s="12"/>
      <c r="P132" s="12"/>
      <c r="R132" s="12"/>
      <c r="S132" s="12"/>
      <c r="T132" s="12"/>
      <c r="V132" s="12"/>
      <c r="W132" s="12"/>
      <c r="X132" s="12"/>
      <c r="Z132" s="12"/>
      <c r="AA132" s="12"/>
      <c r="AB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row>
    <row r="133" spans="2:84" ht="12.75" customHeight="1" x14ac:dyDescent="0.2">
      <c r="B133" s="12"/>
      <c r="C133" s="12"/>
      <c r="D133" s="12"/>
      <c r="F133" s="12"/>
      <c r="G133" s="12"/>
      <c r="H133" s="12"/>
      <c r="J133" s="12"/>
      <c r="K133" s="12"/>
      <c r="L133" s="12"/>
      <c r="N133" s="12"/>
      <c r="O133" s="12"/>
      <c r="P133" s="12"/>
      <c r="R133" s="12"/>
      <c r="S133" s="12"/>
      <c r="T133" s="12"/>
      <c r="V133" s="12"/>
      <c r="W133" s="12"/>
      <c r="X133" s="12"/>
      <c r="Z133" s="12"/>
      <c r="AA133" s="12"/>
      <c r="AB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row>
    <row r="134" spans="2:84" ht="12.75" customHeight="1" x14ac:dyDescent="0.2">
      <c r="B134" s="12"/>
      <c r="C134" s="12"/>
      <c r="D134" s="12"/>
      <c r="F134" s="12"/>
      <c r="G134" s="12"/>
      <c r="H134" s="12"/>
      <c r="J134" s="12"/>
      <c r="K134" s="12"/>
      <c r="L134" s="12"/>
      <c r="N134" s="12"/>
      <c r="O134" s="12"/>
      <c r="P134" s="12"/>
      <c r="R134" s="12"/>
      <c r="S134" s="12"/>
      <c r="T134" s="12"/>
      <c r="V134" s="12"/>
      <c r="W134" s="12"/>
      <c r="X134" s="12"/>
      <c r="Z134" s="12"/>
      <c r="AA134" s="12"/>
      <c r="AB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row>
    <row r="135" spans="2:84" ht="12.75" customHeight="1" x14ac:dyDescent="0.2">
      <c r="B135" s="12"/>
      <c r="C135" s="12"/>
      <c r="D135" s="12"/>
      <c r="F135" s="12"/>
      <c r="G135" s="12"/>
      <c r="H135" s="12"/>
      <c r="J135" s="12"/>
      <c r="K135" s="12"/>
      <c r="L135" s="12"/>
      <c r="N135" s="12"/>
      <c r="O135" s="12"/>
      <c r="P135" s="12"/>
      <c r="R135" s="12"/>
      <c r="S135" s="12"/>
      <c r="T135" s="12"/>
      <c r="V135" s="12"/>
      <c r="W135" s="12"/>
      <c r="X135" s="12"/>
      <c r="Z135" s="12"/>
      <c r="AA135" s="12"/>
      <c r="AB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row>
    <row r="136" spans="2:84" ht="12.75" customHeight="1" x14ac:dyDescent="0.2">
      <c r="B136" s="12"/>
      <c r="C136" s="12"/>
      <c r="D136" s="12"/>
      <c r="F136" s="12"/>
      <c r="G136" s="12"/>
      <c r="H136" s="12"/>
      <c r="J136" s="12"/>
      <c r="K136" s="12"/>
      <c r="L136" s="12"/>
      <c r="N136" s="12"/>
      <c r="O136" s="12"/>
      <c r="P136" s="12"/>
      <c r="R136" s="12"/>
      <c r="S136" s="12"/>
      <c r="T136" s="12"/>
      <c r="V136" s="12"/>
      <c r="W136" s="12"/>
      <c r="X136" s="12"/>
      <c r="Z136" s="12"/>
      <c r="AA136" s="12"/>
      <c r="AB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row>
    <row r="137" spans="2:84" ht="12.75" customHeight="1" x14ac:dyDescent="0.2">
      <c r="B137" s="12"/>
      <c r="C137" s="12"/>
      <c r="D137" s="12"/>
      <c r="F137" s="12"/>
      <c r="G137" s="12"/>
      <c r="H137" s="12"/>
      <c r="J137" s="12"/>
      <c r="K137" s="12"/>
      <c r="L137" s="12"/>
      <c r="N137" s="12"/>
      <c r="O137" s="12"/>
      <c r="P137" s="12"/>
      <c r="R137" s="12"/>
      <c r="S137" s="12"/>
      <c r="T137" s="12"/>
      <c r="V137" s="12"/>
      <c r="W137" s="12"/>
      <c r="X137" s="12"/>
      <c r="Z137" s="12"/>
      <c r="AA137" s="12"/>
      <c r="AB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row>
    <row r="138" spans="2:84" ht="12.75" customHeight="1" x14ac:dyDescent="0.2">
      <c r="B138" s="12"/>
      <c r="C138" s="12"/>
      <c r="D138" s="12"/>
      <c r="F138" s="12"/>
      <c r="G138" s="12"/>
      <c r="H138" s="12"/>
      <c r="J138" s="12"/>
      <c r="K138" s="12"/>
      <c r="L138" s="12"/>
      <c r="N138" s="12"/>
      <c r="O138" s="12"/>
      <c r="P138" s="12"/>
      <c r="R138" s="12"/>
      <c r="S138" s="12"/>
      <c r="T138" s="12"/>
      <c r="V138" s="12"/>
      <c r="W138" s="12"/>
      <c r="X138" s="12"/>
      <c r="Z138" s="12"/>
      <c r="AA138" s="12"/>
      <c r="AB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row>
    <row r="139" spans="2:84" ht="12.75" customHeight="1" x14ac:dyDescent="0.2">
      <c r="B139" s="12"/>
      <c r="C139" s="12"/>
      <c r="D139" s="12"/>
      <c r="F139" s="12"/>
      <c r="G139" s="12"/>
      <c r="H139" s="12"/>
      <c r="J139" s="12"/>
      <c r="K139" s="12"/>
      <c r="L139" s="12"/>
      <c r="N139" s="12"/>
      <c r="O139" s="12"/>
      <c r="P139" s="12"/>
      <c r="R139" s="12"/>
      <c r="S139" s="12"/>
      <c r="T139" s="12"/>
      <c r="V139" s="12"/>
      <c r="W139" s="12"/>
      <c r="X139" s="12"/>
      <c r="Z139" s="12"/>
      <c r="AA139" s="12"/>
      <c r="AB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row>
    <row r="140" spans="2:84" ht="12.75" customHeight="1" x14ac:dyDescent="0.2">
      <c r="B140" s="12"/>
      <c r="C140" s="12"/>
      <c r="D140" s="12"/>
      <c r="F140" s="12"/>
      <c r="G140" s="12"/>
      <c r="H140" s="12"/>
      <c r="J140" s="12"/>
      <c r="K140" s="12"/>
      <c r="L140" s="12"/>
      <c r="N140" s="12"/>
      <c r="O140" s="12"/>
      <c r="P140" s="12"/>
      <c r="R140" s="12"/>
      <c r="S140" s="12"/>
      <c r="T140" s="12"/>
      <c r="V140" s="12"/>
      <c r="W140" s="12"/>
      <c r="X140" s="12"/>
      <c r="Z140" s="12"/>
      <c r="AA140" s="12"/>
      <c r="AB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row>
    <row r="141" spans="2:84" ht="12.75" customHeight="1" x14ac:dyDescent="0.2">
      <c r="B141" s="12"/>
      <c r="C141" s="12"/>
      <c r="D141" s="12"/>
      <c r="F141" s="12"/>
      <c r="G141" s="12"/>
      <c r="H141" s="12"/>
      <c r="J141" s="12"/>
      <c r="K141" s="12"/>
      <c r="L141" s="12"/>
      <c r="N141" s="12"/>
      <c r="O141" s="12"/>
      <c r="P141" s="12"/>
      <c r="R141" s="12"/>
      <c r="S141" s="12"/>
      <c r="T141" s="12"/>
      <c r="V141" s="12"/>
      <c r="W141" s="12"/>
      <c r="X141" s="12"/>
      <c r="Z141" s="12"/>
      <c r="AA141" s="12"/>
      <c r="AB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row>
    <row r="142" spans="2:84" ht="12.75" customHeight="1" x14ac:dyDescent="0.2">
      <c r="B142" s="12"/>
      <c r="C142" s="12"/>
      <c r="D142" s="12"/>
      <c r="F142" s="12"/>
      <c r="G142" s="12"/>
      <c r="H142" s="12"/>
      <c r="J142" s="12"/>
      <c r="K142" s="12"/>
      <c r="L142" s="12"/>
      <c r="N142" s="12"/>
      <c r="O142" s="12"/>
      <c r="P142" s="12"/>
      <c r="R142" s="12"/>
      <c r="S142" s="12"/>
      <c r="T142" s="12"/>
      <c r="V142" s="12"/>
      <c r="W142" s="12"/>
      <c r="X142" s="12"/>
      <c r="Z142" s="12"/>
      <c r="AA142" s="12"/>
      <c r="AB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row>
    <row r="143" spans="2:84" ht="12.75" customHeight="1" x14ac:dyDescent="0.2">
      <c r="B143" s="12"/>
      <c r="C143" s="12"/>
      <c r="D143" s="12"/>
      <c r="F143" s="12"/>
      <c r="G143" s="12"/>
      <c r="H143" s="12"/>
      <c r="J143" s="12"/>
      <c r="K143" s="12"/>
      <c r="L143" s="12"/>
      <c r="N143" s="12"/>
      <c r="O143" s="12"/>
      <c r="P143" s="12"/>
      <c r="R143" s="12"/>
      <c r="S143" s="12"/>
      <c r="T143" s="12"/>
      <c r="V143" s="12"/>
      <c r="W143" s="12"/>
      <c r="X143" s="12"/>
      <c r="Z143" s="12"/>
      <c r="AA143" s="12"/>
      <c r="AB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row>
    <row r="144" spans="2:84" ht="12.75" customHeight="1" x14ac:dyDescent="0.2">
      <c r="B144" s="12"/>
      <c r="C144" s="12"/>
      <c r="D144" s="12"/>
      <c r="F144" s="12"/>
      <c r="G144" s="12"/>
      <c r="H144" s="12"/>
      <c r="J144" s="12"/>
      <c r="K144" s="12"/>
      <c r="L144" s="12"/>
      <c r="N144" s="12"/>
      <c r="O144" s="12"/>
      <c r="P144" s="12"/>
      <c r="R144" s="12"/>
      <c r="S144" s="12"/>
      <c r="T144" s="12"/>
      <c r="V144" s="12"/>
      <c r="W144" s="12"/>
      <c r="X144" s="12"/>
      <c r="Z144" s="12"/>
      <c r="AA144" s="12"/>
      <c r="AB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row>
    <row r="145" spans="2:84" ht="12.75" customHeight="1" x14ac:dyDescent="0.2">
      <c r="B145" s="12"/>
      <c r="C145" s="12"/>
      <c r="D145" s="12"/>
      <c r="F145" s="12"/>
      <c r="G145" s="12"/>
      <c r="H145" s="12"/>
      <c r="J145" s="12"/>
      <c r="K145" s="12"/>
      <c r="L145" s="12"/>
      <c r="N145" s="12"/>
      <c r="O145" s="12"/>
      <c r="P145" s="12"/>
      <c r="R145" s="12"/>
      <c r="S145" s="12"/>
      <c r="T145" s="12"/>
      <c r="V145" s="12"/>
      <c r="W145" s="12"/>
      <c r="X145" s="12"/>
      <c r="Z145" s="12"/>
      <c r="AA145" s="12"/>
      <c r="AB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row>
    <row r="146" spans="2:84" ht="12.75" customHeight="1" x14ac:dyDescent="0.2">
      <c r="B146" s="12"/>
      <c r="C146" s="12"/>
      <c r="D146" s="12"/>
      <c r="F146" s="12"/>
      <c r="G146" s="12"/>
      <c r="H146" s="12"/>
      <c r="J146" s="12"/>
      <c r="K146" s="12"/>
      <c r="L146" s="12"/>
      <c r="N146" s="12"/>
      <c r="O146" s="12"/>
      <c r="P146" s="12"/>
      <c r="R146" s="12"/>
      <c r="S146" s="12"/>
      <c r="T146" s="12"/>
      <c r="V146" s="12"/>
      <c r="W146" s="12"/>
      <c r="X146" s="12"/>
      <c r="Z146" s="12"/>
      <c r="AA146" s="12"/>
      <c r="AB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row>
    <row r="147" spans="2:84" ht="12.75" customHeight="1" x14ac:dyDescent="0.2">
      <c r="B147" s="12"/>
      <c r="C147" s="12"/>
      <c r="D147" s="12"/>
      <c r="F147" s="12"/>
      <c r="G147" s="12"/>
      <c r="H147" s="12"/>
      <c r="J147" s="12"/>
      <c r="K147" s="12"/>
      <c r="L147" s="12"/>
      <c r="N147" s="12"/>
      <c r="O147" s="12"/>
      <c r="P147" s="12"/>
      <c r="R147" s="12"/>
      <c r="S147" s="12"/>
      <c r="T147" s="12"/>
      <c r="V147" s="12"/>
      <c r="W147" s="12"/>
      <c r="X147" s="12"/>
      <c r="Z147" s="12"/>
      <c r="AA147" s="12"/>
      <c r="AB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row>
    <row r="148" spans="2:84" ht="12.75" customHeight="1" x14ac:dyDescent="0.2">
      <c r="B148" s="12"/>
      <c r="C148" s="12"/>
      <c r="D148" s="12"/>
      <c r="F148" s="12"/>
      <c r="G148" s="12"/>
      <c r="H148" s="12"/>
      <c r="J148" s="12"/>
      <c r="K148" s="12"/>
      <c r="L148" s="12"/>
      <c r="N148" s="12"/>
      <c r="O148" s="12"/>
      <c r="P148" s="12"/>
      <c r="R148" s="12"/>
      <c r="S148" s="12"/>
      <c r="T148" s="12"/>
      <c r="V148" s="12"/>
      <c r="W148" s="12"/>
      <c r="X148" s="12"/>
      <c r="Z148" s="12"/>
      <c r="AA148" s="12"/>
      <c r="AB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row>
    <row r="149" spans="2:84" ht="12.75" customHeight="1" x14ac:dyDescent="0.2">
      <c r="B149" s="12"/>
      <c r="C149" s="12"/>
      <c r="D149" s="12"/>
      <c r="F149" s="12"/>
      <c r="G149" s="12"/>
      <c r="H149" s="12"/>
      <c r="J149" s="12"/>
      <c r="K149" s="12"/>
      <c r="L149" s="12"/>
      <c r="N149" s="12"/>
      <c r="O149" s="12"/>
      <c r="P149" s="12"/>
      <c r="R149" s="12"/>
      <c r="S149" s="12"/>
      <c r="T149" s="12"/>
      <c r="V149" s="12"/>
      <c r="W149" s="12"/>
      <c r="X149" s="12"/>
      <c r="Z149" s="12"/>
      <c r="AA149" s="12"/>
      <c r="AB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row>
    <row r="150" spans="2:84" ht="12.75" customHeight="1" x14ac:dyDescent="0.2">
      <c r="B150" s="12"/>
      <c r="C150" s="12"/>
      <c r="D150" s="12"/>
      <c r="F150" s="12"/>
      <c r="G150" s="12"/>
      <c r="H150" s="12"/>
      <c r="J150" s="12"/>
      <c r="K150" s="12"/>
      <c r="L150" s="12"/>
      <c r="N150" s="12"/>
      <c r="O150" s="12"/>
      <c r="P150" s="12"/>
      <c r="R150" s="12"/>
      <c r="S150" s="12"/>
      <c r="T150" s="12"/>
      <c r="V150" s="12"/>
      <c r="W150" s="12"/>
      <c r="X150" s="12"/>
      <c r="Z150" s="12"/>
      <c r="AA150" s="12"/>
      <c r="AB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row>
    <row r="151" spans="2:84" ht="12.75" customHeight="1" x14ac:dyDescent="0.2">
      <c r="B151" s="12"/>
      <c r="C151" s="12"/>
      <c r="D151" s="12"/>
      <c r="F151" s="12"/>
      <c r="G151" s="12"/>
      <c r="H151" s="12"/>
      <c r="J151" s="12"/>
      <c r="K151" s="12"/>
      <c r="L151" s="12"/>
      <c r="N151" s="12"/>
      <c r="O151" s="12"/>
      <c r="P151" s="12"/>
      <c r="R151" s="12"/>
      <c r="S151" s="12"/>
      <c r="T151" s="12"/>
      <c r="V151" s="12"/>
      <c r="W151" s="12"/>
      <c r="X151" s="12"/>
      <c r="Z151" s="12"/>
      <c r="AA151" s="12"/>
      <c r="AB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row>
    <row r="152" spans="2:84" ht="12.75" customHeight="1" x14ac:dyDescent="0.2">
      <c r="B152" s="12"/>
      <c r="C152" s="12"/>
      <c r="D152" s="12"/>
      <c r="F152" s="12"/>
      <c r="G152" s="12"/>
      <c r="H152" s="12"/>
      <c r="J152" s="12"/>
      <c r="K152" s="12"/>
      <c r="L152" s="12"/>
      <c r="N152" s="12"/>
      <c r="O152" s="12"/>
      <c r="P152" s="12"/>
      <c r="R152" s="12"/>
      <c r="S152" s="12"/>
      <c r="T152" s="12"/>
      <c r="V152" s="12"/>
      <c r="W152" s="12"/>
      <c r="X152" s="12"/>
      <c r="Z152" s="12"/>
      <c r="AA152" s="12"/>
      <c r="AB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row>
    <row r="153" spans="2:84" ht="12.75" customHeight="1" x14ac:dyDescent="0.2">
      <c r="B153" s="12"/>
      <c r="C153" s="12"/>
      <c r="D153" s="12"/>
      <c r="F153" s="12"/>
      <c r="G153" s="12"/>
      <c r="H153" s="12"/>
      <c r="J153" s="12"/>
      <c r="K153" s="12"/>
      <c r="L153" s="12"/>
      <c r="N153" s="12"/>
      <c r="O153" s="12"/>
      <c r="P153" s="12"/>
      <c r="R153" s="12"/>
      <c r="S153" s="12"/>
      <c r="T153" s="12"/>
      <c r="V153" s="12"/>
      <c r="W153" s="12"/>
      <c r="X153" s="12"/>
      <c r="Z153" s="12"/>
      <c r="AA153" s="12"/>
      <c r="AB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row>
    <row r="154" spans="2:84" ht="12.75" customHeight="1" x14ac:dyDescent="0.2">
      <c r="B154" s="12"/>
      <c r="C154" s="12"/>
      <c r="D154" s="12"/>
      <c r="F154" s="12"/>
      <c r="G154" s="12"/>
      <c r="H154" s="12"/>
      <c r="J154" s="12"/>
      <c r="K154" s="12"/>
      <c r="L154" s="12"/>
      <c r="N154" s="12"/>
      <c r="O154" s="12"/>
      <c r="P154" s="12"/>
      <c r="R154" s="12"/>
      <c r="S154" s="12"/>
      <c r="T154" s="12"/>
      <c r="V154" s="12"/>
      <c r="W154" s="12"/>
      <c r="X154" s="12"/>
      <c r="Z154" s="12"/>
      <c r="AA154" s="12"/>
      <c r="AB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row>
    <row r="155" spans="2:84" ht="12.75" customHeight="1" x14ac:dyDescent="0.2">
      <c r="B155" s="12"/>
      <c r="C155" s="12"/>
      <c r="D155" s="12"/>
      <c r="F155" s="12"/>
      <c r="G155" s="12"/>
      <c r="H155" s="12"/>
      <c r="J155" s="12"/>
      <c r="K155" s="12"/>
      <c r="L155" s="12"/>
      <c r="N155" s="12"/>
      <c r="O155" s="12"/>
      <c r="P155" s="12"/>
      <c r="R155" s="12"/>
      <c r="S155" s="12"/>
      <c r="T155" s="12"/>
      <c r="V155" s="12"/>
      <c r="W155" s="12"/>
      <c r="X155" s="12"/>
      <c r="Z155" s="12"/>
      <c r="AA155" s="12"/>
      <c r="AB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row>
    <row r="156" spans="2:84" ht="12.75" customHeight="1" x14ac:dyDescent="0.2">
      <c r="B156" s="12"/>
      <c r="C156" s="12"/>
      <c r="D156" s="12"/>
      <c r="F156" s="12"/>
      <c r="G156" s="12"/>
      <c r="H156" s="12"/>
      <c r="J156" s="12"/>
      <c r="K156" s="12"/>
      <c r="L156" s="12"/>
      <c r="N156" s="12"/>
      <c r="O156" s="12"/>
      <c r="P156" s="12"/>
      <c r="R156" s="12"/>
      <c r="S156" s="12"/>
      <c r="T156" s="12"/>
      <c r="V156" s="12"/>
      <c r="W156" s="12"/>
      <c r="X156" s="12"/>
      <c r="Z156" s="12"/>
      <c r="AA156" s="12"/>
      <c r="AB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row>
    <row r="157" spans="2:84" ht="12.75" customHeight="1" x14ac:dyDescent="0.2">
      <c r="B157" s="12"/>
      <c r="C157" s="12"/>
      <c r="D157" s="12"/>
      <c r="F157" s="12"/>
      <c r="G157" s="12"/>
      <c r="H157" s="12"/>
      <c r="J157" s="12"/>
      <c r="K157" s="12"/>
      <c r="L157" s="12"/>
      <c r="N157" s="12"/>
      <c r="O157" s="12"/>
      <c r="P157" s="12"/>
      <c r="R157" s="12"/>
      <c r="S157" s="12"/>
      <c r="T157" s="12"/>
      <c r="V157" s="12"/>
      <c r="W157" s="12"/>
      <c r="X157" s="12"/>
      <c r="Z157" s="12"/>
      <c r="AA157" s="12"/>
      <c r="AB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row>
    <row r="158" spans="2:84" ht="12.75" customHeight="1" x14ac:dyDescent="0.2">
      <c r="B158" s="12"/>
      <c r="C158" s="12"/>
      <c r="D158" s="12"/>
      <c r="F158" s="12"/>
      <c r="G158" s="12"/>
      <c r="H158" s="12"/>
      <c r="J158" s="12"/>
      <c r="K158" s="12"/>
      <c r="L158" s="12"/>
      <c r="N158" s="12"/>
      <c r="O158" s="12"/>
      <c r="P158" s="12"/>
      <c r="R158" s="12"/>
      <c r="S158" s="12"/>
      <c r="T158" s="12"/>
      <c r="V158" s="12"/>
      <c r="W158" s="12"/>
      <c r="X158" s="12"/>
      <c r="Z158" s="12"/>
      <c r="AA158" s="12"/>
      <c r="AB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row>
    <row r="159" spans="2:84" ht="12.75" customHeight="1" x14ac:dyDescent="0.2">
      <c r="B159" s="12"/>
      <c r="C159" s="12"/>
      <c r="D159" s="12"/>
      <c r="F159" s="12"/>
      <c r="G159" s="12"/>
      <c r="H159" s="12"/>
      <c r="J159" s="12"/>
      <c r="K159" s="12"/>
      <c r="L159" s="12"/>
      <c r="N159" s="12"/>
      <c r="O159" s="12"/>
      <c r="P159" s="12"/>
      <c r="R159" s="12"/>
      <c r="S159" s="12"/>
      <c r="T159" s="12"/>
      <c r="V159" s="12"/>
      <c r="W159" s="12"/>
      <c r="X159" s="12"/>
      <c r="Z159" s="12"/>
      <c r="AA159" s="12"/>
      <c r="AB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row>
    <row r="160" spans="2:84" ht="12.75" customHeight="1" x14ac:dyDescent="0.2">
      <c r="B160" s="12"/>
      <c r="C160" s="12"/>
      <c r="D160" s="12"/>
      <c r="F160" s="12"/>
      <c r="G160" s="12"/>
      <c r="H160" s="12"/>
      <c r="J160" s="12"/>
      <c r="K160" s="12"/>
      <c r="L160" s="12"/>
      <c r="N160" s="12"/>
      <c r="O160" s="12"/>
      <c r="P160" s="12"/>
      <c r="R160" s="12"/>
      <c r="S160" s="12"/>
      <c r="T160" s="12"/>
      <c r="V160" s="12"/>
      <c r="W160" s="12"/>
      <c r="X160" s="12"/>
      <c r="Z160" s="12"/>
      <c r="AA160" s="12"/>
      <c r="AB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row>
    <row r="161" spans="2:84" ht="12.75" customHeight="1" x14ac:dyDescent="0.2">
      <c r="B161" s="12"/>
      <c r="C161" s="12"/>
      <c r="D161" s="12"/>
      <c r="F161" s="12"/>
      <c r="G161" s="12"/>
      <c r="H161" s="12"/>
      <c r="J161" s="12"/>
      <c r="K161" s="12"/>
      <c r="L161" s="12"/>
      <c r="N161" s="12"/>
      <c r="O161" s="12"/>
      <c r="P161" s="12"/>
      <c r="R161" s="12"/>
      <c r="S161" s="12"/>
      <c r="T161" s="12"/>
      <c r="V161" s="12"/>
      <c r="W161" s="12"/>
      <c r="X161" s="12"/>
      <c r="Z161" s="12"/>
      <c r="AA161" s="12"/>
      <c r="AB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row>
    <row r="162" spans="2:84" ht="12.75" customHeight="1" x14ac:dyDescent="0.2">
      <c r="B162" s="12"/>
      <c r="C162" s="12"/>
      <c r="D162" s="12"/>
      <c r="F162" s="12"/>
      <c r="G162" s="12"/>
      <c r="H162" s="12"/>
      <c r="J162" s="12"/>
      <c r="K162" s="12"/>
      <c r="L162" s="12"/>
      <c r="N162" s="12"/>
      <c r="O162" s="12"/>
      <c r="P162" s="12"/>
      <c r="R162" s="12"/>
      <c r="S162" s="12"/>
      <c r="T162" s="12"/>
      <c r="V162" s="12"/>
      <c r="W162" s="12"/>
      <c r="X162" s="12"/>
      <c r="Z162" s="12"/>
      <c r="AA162" s="12"/>
      <c r="AB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row>
    <row r="163" spans="2:84" ht="12.75" customHeight="1" x14ac:dyDescent="0.2">
      <c r="B163" s="12"/>
      <c r="C163" s="12"/>
      <c r="D163" s="12"/>
      <c r="F163" s="12"/>
      <c r="G163" s="12"/>
      <c r="H163" s="12"/>
      <c r="J163" s="12"/>
      <c r="K163" s="12"/>
      <c r="L163" s="12"/>
      <c r="N163" s="12"/>
      <c r="O163" s="12"/>
      <c r="P163" s="12"/>
      <c r="R163" s="12"/>
      <c r="S163" s="12"/>
      <c r="T163" s="12"/>
      <c r="V163" s="12"/>
      <c r="W163" s="12"/>
      <c r="X163" s="12"/>
      <c r="Z163" s="12"/>
      <c r="AA163" s="12"/>
      <c r="AB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row>
    <row r="164" spans="2:84" ht="12.75" customHeight="1" x14ac:dyDescent="0.2">
      <c r="B164" s="12"/>
      <c r="C164" s="12"/>
      <c r="D164" s="12"/>
      <c r="F164" s="12"/>
      <c r="G164" s="12"/>
      <c r="H164" s="12"/>
      <c r="J164" s="12"/>
      <c r="K164" s="12"/>
      <c r="L164" s="12"/>
      <c r="N164" s="12"/>
      <c r="O164" s="12"/>
      <c r="P164" s="12"/>
      <c r="R164" s="12"/>
      <c r="S164" s="12"/>
      <c r="T164" s="12"/>
      <c r="V164" s="12"/>
      <c r="W164" s="12"/>
      <c r="X164" s="12"/>
      <c r="Z164" s="12"/>
      <c r="AA164" s="12"/>
      <c r="AB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row>
    <row r="165" spans="2:84" ht="12.75" customHeight="1" x14ac:dyDescent="0.2">
      <c r="B165" s="12"/>
      <c r="C165" s="12"/>
      <c r="D165" s="12"/>
      <c r="F165" s="12"/>
      <c r="G165" s="12"/>
      <c r="H165" s="12"/>
      <c r="J165" s="12"/>
      <c r="K165" s="12"/>
      <c r="L165" s="12"/>
      <c r="N165" s="12"/>
      <c r="O165" s="12"/>
      <c r="P165" s="12"/>
      <c r="R165" s="12"/>
      <c r="S165" s="12"/>
      <c r="T165" s="12"/>
      <c r="V165" s="12"/>
      <c r="W165" s="12"/>
      <c r="X165" s="12"/>
      <c r="Z165" s="12"/>
      <c r="AA165" s="12"/>
      <c r="AB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row>
    <row r="166" spans="2:84" ht="12.75" customHeight="1" x14ac:dyDescent="0.2">
      <c r="B166" s="12"/>
      <c r="C166" s="12"/>
      <c r="D166" s="12"/>
      <c r="F166" s="12"/>
      <c r="G166" s="12"/>
      <c r="H166" s="12"/>
      <c r="J166" s="12"/>
      <c r="K166" s="12"/>
      <c r="L166" s="12"/>
      <c r="N166" s="12"/>
      <c r="O166" s="12"/>
      <c r="P166" s="12"/>
      <c r="R166" s="12"/>
      <c r="S166" s="12"/>
      <c r="T166" s="12"/>
      <c r="V166" s="12"/>
      <c r="W166" s="12"/>
      <c r="X166" s="12"/>
      <c r="Z166" s="12"/>
      <c r="AA166" s="12"/>
      <c r="AB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row>
    <row r="167" spans="2:84" ht="12.75" customHeight="1" x14ac:dyDescent="0.2">
      <c r="B167" s="12"/>
      <c r="C167" s="12"/>
      <c r="D167" s="12"/>
      <c r="F167" s="12"/>
      <c r="G167" s="12"/>
      <c r="H167" s="12"/>
      <c r="J167" s="12"/>
      <c r="K167" s="12"/>
      <c r="L167" s="12"/>
      <c r="N167" s="12"/>
      <c r="O167" s="12"/>
      <c r="P167" s="12"/>
      <c r="R167" s="12"/>
      <c r="S167" s="12"/>
      <c r="T167" s="12"/>
      <c r="V167" s="12"/>
      <c r="W167" s="12"/>
      <c r="X167" s="12"/>
      <c r="Z167" s="12"/>
      <c r="AA167" s="12"/>
      <c r="AB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row>
    <row r="168" spans="2:84" ht="12.75" customHeight="1" x14ac:dyDescent="0.2">
      <c r="B168" s="12"/>
      <c r="C168" s="12"/>
      <c r="D168" s="12"/>
      <c r="F168" s="12"/>
      <c r="G168" s="12"/>
      <c r="H168" s="12"/>
      <c r="J168" s="12"/>
      <c r="K168" s="12"/>
      <c r="L168" s="12"/>
      <c r="N168" s="12"/>
      <c r="O168" s="12"/>
      <c r="P168" s="12"/>
      <c r="R168" s="12"/>
      <c r="S168" s="12"/>
      <c r="T168" s="12"/>
      <c r="V168" s="12"/>
      <c r="W168" s="12"/>
      <c r="X168" s="12"/>
      <c r="Z168" s="12"/>
      <c r="AA168" s="12"/>
      <c r="AB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row>
    <row r="169" spans="2:84" ht="12.75" customHeight="1" x14ac:dyDescent="0.2">
      <c r="B169" s="12"/>
      <c r="C169" s="12"/>
      <c r="D169" s="12"/>
      <c r="F169" s="12"/>
      <c r="G169" s="12"/>
      <c r="H169" s="12"/>
      <c r="J169" s="12"/>
      <c r="K169" s="12"/>
      <c r="L169" s="12"/>
      <c r="N169" s="12"/>
      <c r="O169" s="12"/>
      <c r="P169" s="12"/>
      <c r="R169" s="12"/>
      <c r="S169" s="12"/>
      <c r="T169" s="12"/>
      <c r="V169" s="12"/>
      <c r="W169" s="12"/>
      <c r="X169" s="12"/>
      <c r="Z169" s="12"/>
      <c r="AA169" s="12"/>
      <c r="AB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row>
    <row r="170" spans="2:84" ht="12.75" customHeight="1" x14ac:dyDescent="0.2">
      <c r="B170" s="12"/>
      <c r="C170" s="12"/>
      <c r="D170" s="12"/>
      <c r="F170" s="12"/>
      <c r="G170" s="12"/>
      <c r="H170" s="12"/>
      <c r="J170" s="12"/>
      <c r="K170" s="12"/>
      <c r="L170" s="12"/>
      <c r="N170" s="12"/>
      <c r="O170" s="12"/>
      <c r="P170" s="12"/>
      <c r="R170" s="12"/>
      <c r="S170" s="12"/>
      <c r="T170" s="12"/>
      <c r="V170" s="12"/>
      <c r="W170" s="12"/>
      <c r="X170" s="12"/>
      <c r="Z170" s="12"/>
      <c r="AA170" s="12"/>
      <c r="AB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row>
    <row r="171" spans="2:84" ht="12.75" customHeight="1" x14ac:dyDescent="0.2">
      <c r="B171" s="12"/>
      <c r="C171" s="12"/>
      <c r="D171" s="12"/>
      <c r="F171" s="12"/>
      <c r="G171" s="12"/>
      <c r="H171" s="12"/>
      <c r="J171" s="12"/>
      <c r="K171" s="12"/>
      <c r="L171" s="12"/>
      <c r="N171" s="12"/>
      <c r="O171" s="12"/>
      <c r="P171" s="12"/>
      <c r="R171" s="12"/>
      <c r="S171" s="12"/>
      <c r="T171" s="12"/>
      <c r="V171" s="12"/>
      <c r="W171" s="12"/>
      <c r="X171" s="12"/>
      <c r="Z171" s="12"/>
      <c r="AA171" s="12"/>
      <c r="AB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row>
    <row r="172" spans="2:84" ht="12.75" customHeight="1" x14ac:dyDescent="0.2">
      <c r="B172" s="12"/>
      <c r="C172" s="12"/>
      <c r="D172" s="12"/>
      <c r="F172" s="12"/>
      <c r="G172" s="12"/>
      <c r="H172" s="12"/>
      <c r="J172" s="12"/>
      <c r="K172" s="12"/>
      <c r="L172" s="12"/>
      <c r="N172" s="12"/>
      <c r="O172" s="12"/>
      <c r="P172" s="12"/>
      <c r="R172" s="12"/>
      <c r="S172" s="12"/>
      <c r="T172" s="12"/>
      <c r="V172" s="12"/>
      <c r="W172" s="12"/>
      <c r="X172" s="12"/>
      <c r="Z172" s="12"/>
      <c r="AA172" s="12"/>
      <c r="AB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row>
    <row r="173" spans="2:84" ht="12.75" customHeight="1" x14ac:dyDescent="0.2">
      <c r="B173" s="12"/>
      <c r="C173" s="12"/>
      <c r="D173" s="12"/>
      <c r="F173" s="12"/>
      <c r="G173" s="12"/>
      <c r="H173" s="12"/>
      <c r="J173" s="12"/>
      <c r="K173" s="12"/>
      <c r="L173" s="12"/>
      <c r="N173" s="12"/>
      <c r="O173" s="12"/>
      <c r="P173" s="12"/>
      <c r="R173" s="12"/>
      <c r="S173" s="12"/>
      <c r="T173" s="12"/>
      <c r="V173" s="12"/>
      <c r="W173" s="12"/>
      <c r="X173" s="12"/>
      <c r="Z173" s="12"/>
      <c r="AA173" s="12"/>
      <c r="AB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row>
    <row r="174" spans="2:84" ht="12.75" customHeight="1" x14ac:dyDescent="0.2">
      <c r="B174" s="12"/>
      <c r="C174" s="12"/>
      <c r="D174" s="12"/>
      <c r="F174" s="12"/>
      <c r="G174" s="12"/>
      <c r="H174" s="12"/>
      <c r="J174" s="12"/>
      <c r="K174" s="12"/>
      <c r="L174" s="12"/>
      <c r="N174" s="12"/>
      <c r="O174" s="12"/>
      <c r="P174" s="12"/>
      <c r="R174" s="12"/>
      <c r="S174" s="12"/>
      <c r="T174" s="12"/>
      <c r="V174" s="12"/>
      <c r="W174" s="12"/>
      <c r="X174" s="12"/>
      <c r="Z174" s="12"/>
      <c r="AA174" s="12"/>
      <c r="AB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row>
    <row r="175" spans="2:84" ht="12.75" customHeight="1" x14ac:dyDescent="0.2">
      <c r="B175" s="12"/>
      <c r="C175" s="12"/>
      <c r="D175" s="12"/>
      <c r="F175" s="12"/>
      <c r="G175" s="12"/>
      <c r="H175" s="12"/>
      <c r="J175" s="12"/>
      <c r="K175" s="12"/>
      <c r="L175" s="12"/>
      <c r="N175" s="12"/>
      <c r="O175" s="12"/>
      <c r="P175" s="12"/>
      <c r="R175" s="12"/>
      <c r="S175" s="12"/>
      <c r="T175" s="12"/>
      <c r="V175" s="12"/>
      <c r="W175" s="12"/>
      <c r="X175" s="12"/>
      <c r="Z175" s="12"/>
      <c r="AA175" s="12"/>
      <c r="AB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row>
    <row r="176" spans="2:84" ht="12.75" customHeight="1" x14ac:dyDescent="0.2">
      <c r="B176" s="12"/>
      <c r="C176" s="12"/>
      <c r="D176" s="12"/>
      <c r="F176" s="12"/>
      <c r="G176" s="12"/>
      <c r="H176" s="12"/>
      <c r="J176" s="12"/>
      <c r="K176" s="12"/>
      <c r="L176" s="12"/>
      <c r="N176" s="12"/>
      <c r="O176" s="12"/>
      <c r="P176" s="12"/>
      <c r="R176" s="12"/>
      <c r="S176" s="12"/>
      <c r="T176" s="12"/>
      <c r="V176" s="12"/>
      <c r="W176" s="12"/>
      <c r="X176" s="12"/>
      <c r="Z176" s="12"/>
      <c r="AA176" s="12"/>
      <c r="AB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row>
    <row r="177" spans="2:84" ht="12.75" customHeight="1" x14ac:dyDescent="0.2">
      <c r="B177" s="12"/>
      <c r="C177" s="12"/>
      <c r="D177" s="12"/>
      <c r="F177" s="12"/>
      <c r="G177" s="12"/>
      <c r="H177" s="12"/>
      <c r="J177" s="12"/>
      <c r="K177" s="12"/>
      <c r="L177" s="12"/>
      <c r="N177" s="12"/>
      <c r="O177" s="12"/>
      <c r="P177" s="12"/>
      <c r="R177" s="12"/>
      <c r="S177" s="12"/>
      <c r="T177" s="12"/>
      <c r="V177" s="12"/>
      <c r="W177" s="12"/>
      <c r="X177" s="12"/>
      <c r="Z177" s="12"/>
      <c r="AA177" s="12"/>
      <c r="AB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row>
    <row r="178" spans="2:84" ht="12.75" customHeight="1" x14ac:dyDescent="0.2">
      <c r="B178" s="12"/>
      <c r="C178" s="12"/>
      <c r="D178" s="12"/>
      <c r="F178" s="12"/>
      <c r="G178" s="12"/>
      <c r="H178" s="12"/>
      <c r="J178" s="12"/>
      <c r="K178" s="12"/>
      <c r="L178" s="12"/>
      <c r="N178" s="12"/>
      <c r="O178" s="12"/>
      <c r="P178" s="12"/>
      <c r="R178" s="12"/>
      <c r="S178" s="12"/>
      <c r="T178" s="12"/>
      <c r="V178" s="12"/>
      <c r="W178" s="12"/>
      <c r="X178" s="12"/>
      <c r="Z178" s="12"/>
      <c r="AA178" s="12"/>
      <c r="AB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2"/>
      <c r="BY178" s="12"/>
      <c r="BZ178" s="12"/>
      <c r="CA178" s="12"/>
      <c r="CB178" s="12"/>
      <c r="CC178" s="12"/>
      <c r="CD178" s="12"/>
      <c r="CE178" s="12"/>
      <c r="CF178" s="12"/>
    </row>
    <row r="179" spans="2:84" ht="12.75" customHeight="1" x14ac:dyDescent="0.2">
      <c r="B179" s="12"/>
      <c r="C179" s="12"/>
      <c r="D179" s="12"/>
      <c r="F179" s="12"/>
      <c r="G179" s="12"/>
      <c r="H179" s="12"/>
      <c r="J179" s="12"/>
      <c r="K179" s="12"/>
      <c r="L179" s="12"/>
      <c r="N179" s="12"/>
      <c r="O179" s="12"/>
      <c r="P179" s="12"/>
      <c r="R179" s="12"/>
      <c r="S179" s="12"/>
      <c r="T179" s="12"/>
      <c r="V179" s="12"/>
      <c r="W179" s="12"/>
      <c r="X179" s="12"/>
      <c r="Z179" s="12"/>
      <c r="AA179" s="12"/>
      <c r="AB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c r="BY179" s="12"/>
      <c r="BZ179" s="12"/>
      <c r="CA179" s="12"/>
      <c r="CB179" s="12"/>
      <c r="CC179" s="12"/>
      <c r="CD179" s="12"/>
      <c r="CE179" s="12"/>
      <c r="CF179" s="12"/>
    </row>
    <row r="180" spans="2:84" ht="12.75" customHeight="1" x14ac:dyDescent="0.2">
      <c r="B180" s="12"/>
      <c r="C180" s="12"/>
      <c r="D180" s="12"/>
      <c r="F180" s="12"/>
      <c r="G180" s="12"/>
      <c r="H180" s="12"/>
      <c r="J180" s="12"/>
      <c r="K180" s="12"/>
      <c r="L180" s="12"/>
      <c r="N180" s="12"/>
      <c r="O180" s="12"/>
      <c r="P180" s="12"/>
      <c r="R180" s="12"/>
      <c r="S180" s="12"/>
      <c r="T180" s="12"/>
      <c r="V180" s="12"/>
      <c r="W180" s="12"/>
      <c r="X180" s="12"/>
      <c r="Z180" s="12"/>
      <c r="AA180" s="12"/>
      <c r="AB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row>
    <row r="181" spans="2:84" ht="12.75" customHeight="1" x14ac:dyDescent="0.2">
      <c r="B181" s="12"/>
      <c r="C181" s="12"/>
      <c r="D181" s="12"/>
      <c r="F181" s="12"/>
      <c r="G181" s="12"/>
      <c r="H181" s="12"/>
      <c r="J181" s="12"/>
      <c r="K181" s="12"/>
      <c r="L181" s="12"/>
      <c r="N181" s="12"/>
      <c r="O181" s="12"/>
      <c r="P181" s="12"/>
      <c r="R181" s="12"/>
      <c r="S181" s="12"/>
      <c r="T181" s="12"/>
      <c r="V181" s="12"/>
      <c r="W181" s="12"/>
      <c r="X181" s="12"/>
      <c r="Z181" s="12"/>
      <c r="AA181" s="12"/>
      <c r="AB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row>
    <row r="182" spans="2:84" ht="12.75" customHeight="1" x14ac:dyDescent="0.2">
      <c r="B182" s="12"/>
      <c r="C182" s="12"/>
      <c r="D182" s="12"/>
      <c r="F182" s="12"/>
      <c r="G182" s="12"/>
      <c r="H182" s="12"/>
      <c r="J182" s="12"/>
      <c r="K182" s="12"/>
      <c r="L182" s="12"/>
      <c r="N182" s="12"/>
      <c r="O182" s="12"/>
      <c r="P182" s="12"/>
      <c r="R182" s="12"/>
      <c r="S182" s="12"/>
      <c r="T182" s="12"/>
      <c r="V182" s="12"/>
      <c r="W182" s="12"/>
      <c r="X182" s="12"/>
      <c r="Z182" s="12"/>
      <c r="AA182" s="12"/>
      <c r="AB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row>
    <row r="183" spans="2:84" ht="12.75" customHeight="1" x14ac:dyDescent="0.2">
      <c r="B183" s="12"/>
      <c r="C183" s="12"/>
      <c r="D183" s="12"/>
      <c r="F183" s="12"/>
      <c r="G183" s="12"/>
      <c r="H183" s="12"/>
      <c r="J183" s="12"/>
      <c r="K183" s="12"/>
      <c r="L183" s="12"/>
      <c r="N183" s="12"/>
      <c r="O183" s="12"/>
      <c r="P183" s="12"/>
      <c r="R183" s="12"/>
      <c r="S183" s="12"/>
      <c r="T183" s="12"/>
      <c r="V183" s="12"/>
      <c r="W183" s="12"/>
      <c r="X183" s="12"/>
      <c r="Z183" s="12"/>
      <c r="AA183" s="12"/>
      <c r="AB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row>
    <row r="184" spans="2:84" ht="12.75" customHeight="1" x14ac:dyDescent="0.2">
      <c r="B184" s="12"/>
      <c r="C184" s="12"/>
      <c r="D184" s="12"/>
      <c r="F184" s="12"/>
      <c r="G184" s="12"/>
      <c r="H184" s="12"/>
      <c r="J184" s="12"/>
      <c r="K184" s="12"/>
      <c r="L184" s="12"/>
      <c r="N184" s="12"/>
      <c r="O184" s="12"/>
      <c r="P184" s="12"/>
      <c r="R184" s="12"/>
      <c r="S184" s="12"/>
      <c r="T184" s="12"/>
      <c r="V184" s="12"/>
      <c r="W184" s="12"/>
      <c r="X184" s="12"/>
      <c r="Z184" s="12"/>
      <c r="AA184" s="12"/>
      <c r="AB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row>
    <row r="185" spans="2:84" ht="12.75" customHeight="1" x14ac:dyDescent="0.2">
      <c r="B185" s="12"/>
      <c r="C185" s="12"/>
      <c r="D185" s="12"/>
      <c r="F185" s="12"/>
      <c r="G185" s="12"/>
      <c r="H185" s="12"/>
      <c r="J185" s="12"/>
      <c r="K185" s="12"/>
      <c r="L185" s="12"/>
      <c r="N185" s="12"/>
      <c r="O185" s="12"/>
      <c r="P185" s="12"/>
      <c r="R185" s="12"/>
      <c r="S185" s="12"/>
      <c r="T185" s="12"/>
      <c r="V185" s="12"/>
      <c r="W185" s="12"/>
      <c r="X185" s="12"/>
      <c r="Z185" s="12"/>
      <c r="AA185" s="12"/>
      <c r="AB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row>
    <row r="186" spans="2:84" ht="12.75" customHeight="1" x14ac:dyDescent="0.2">
      <c r="B186" s="12"/>
      <c r="C186" s="12"/>
      <c r="D186" s="12"/>
      <c r="F186" s="12"/>
      <c r="G186" s="12"/>
      <c r="H186" s="12"/>
      <c r="J186" s="12"/>
      <c r="K186" s="12"/>
      <c r="L186" s="12"/>
      <c r="N186" s="12"/>
      <c r="O186" s="12"/>
      <c r="P186" s="12"/>
      <c r="R186" s="12"/>
      <c r="S186" s="12"/>
      <c r="T186" s="12"/>
      <c r="V186" s="12"/>
      <c r="W186" s="12"/>
      <c r="X186" s="12"/>
      <c r="Z186" s="12"/>
      <c r="AA186" s="12"/>
      <c r="AB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row>
    <row r="187" spans="2:84" ht="12.75" customHeight="1" x14ac:dyDescent="0.2">
      <c r="B187" s="12"/>
      <c r="C187" s="12"/>
      <c r="D187" s="12"/>
      <c r="F187" s="12"/>
      <c r="G187" s="12"/>
      <c r="H187" s="12"/>
      <c r="J187" s="12"/>
      <c r="K187" s="12"/>
      <c r="L187" s="12"/>
      <c r="N187" s="12"/>
      <c r="O187" s="12"/>
      <c r="P187" s="12"/>
      <c r="R187" s="12"/>
      <c r="S187" s="12"/>
      <c r="T187" s="12"/>
      <c r="V187" s="12"/>
      <c r="W187" s="12"/>
      <c r="X187" s="12"/>
      <c r="Z187" s="12"/>
      <c r="AA187" s="12"/>
      <c r="AB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row>
    <row r="188" spans="2:84" ht="12.75" customHeight="1" x14ac:dyDescent="0.2">
      <c r="B188" s="12"/>
      <c r="C188" s="12"/>
      <c r="D188" s="12"/>
      <c r="F188" s="12"/>
      <c r="G188" s="12"/>
      <c r="H188" s="12"/>
      <c r="J188" s="12"/>
      <c r="K188" s="12"/>
      <c r="L188" s="12"/>
      <c r="N188" s="12"/>
      <c r="O188" s="12"/>
      <c r="P188" s="12"/>
      <c r="R188" s="12"/>
      <c r="S188" s="12"/>
      <c r="T188" s="12"/>
      <c r="V188" s="12"/>
      <c r="W188" s="12"/>
      <c r="X188" s="12"/>
      <c r="Z188" s="12"/>
      <c r="AA188" s="12"/>
      <c r="AB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row>
    <row r="189" spans="2:84" ht="12.75" customHeight="1" x14ac:dyDescent="0.2">
      <c r="B189" s="12"/>
      <c r="C189" s="12"/>
      <c r="D189" s="12"/>
      <c r="F189" s="12"/>
      <c r="G189" s="12"/>
      <c r="H189" s="12"/>
      <c r="J189" s="12"/>
      <c r="K189" s="12"/>
      <c r="L189" s="12"/>
      <c r="N189" s="12"/>
      <c r="O189" s="12"/>
      <c r="P189" s="12"/>
      <c r="R189" s="12"/>
      <c r="S189" s="12"/>
      <c r="T189" s="12"/>
      <c r="V189" s="12"/>
      <c r="W189" s="12"/>
      <c r="X189" s="12"/>
      <c r="Z189" s="12"/>
      <c r="AA189" s="12"/>
      <c r="AB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row>
    <row r="190" spans="2:84" ht="12.75" customHeight="1" x14ac:dyDescent="0.2">
      <c r="B190" s="12"/>
      <c r="C190" s="12"/>
      <c r="D190" s="12"/>
      <c r="F190" s="12"/>
      <c r="G190" s="12"/>
      <c r="H190" s="12"/>
      <c r="J190" s="12"/>
      <c r="K190" s="12"/>
      <c r="L190" s="12"/>
      <c r="N190" s="12"/>
      <c r="O190" s="12"/>
      <c r="P190" s="12"/>
      <c r="R190" s="12"/>
      <c r="S190" s="12"/>
      <c r="T190" s="12"/>
      <c r="V190" s="12"/>
      <c r="W190" s="12"/>
      <c r="X190" s="12"/>
      <c r="Z190" s="12"/>
      <c r="AA190" s="12"/>
      <c r="AB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row>
    <row r="191" spans="2:84" ht="12.75" customHeight="1" x14ac:dyDescent="0.2">
      <c r="B191" s="12"/>
      <c r="C191" s="12"/>
      <c r="D191" s="12"/>
      <c r="F191" s="12"/>
      <c r="G191" s="12"/>
      <c r="H191" s="12"/>
      <c r="J191" s="12"/>
      <c r="K191" s="12"/>
      <c r="L191" s="12"/>
      <c r="N191" s="12"/>
      <c r="O191" s="12"/>
      <c r="P191" s="12"/>
      <c r="R191" s="12"/>
      <c r="S191" s="12"/>
      <c r="T191" s="12"/>
      <c r="V191" s="12"/>
      <c r="W191" s="12"/>
      <c r="X191" s="12"/>
      <c r="Z191" s="12"/>
      <c r="AA191" s="12"/>
      <c r="AB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row>
    <row r="192" spans="2:84" ht="12.75" customHeight="1" x14ac:dyDescent="0.2">
      <c r="B192" s="12"/>
      <c r="C192" s="12"/>
      <c r="D192" s="12"/>
      <c r="F192" s="12"/>
      <c r="G192" s="12"/>
      <c r="H192" s="12"/>
      <c r="J192" s="12"/>
      <c r="K192" s="12"/>
      <c r="L192" s="12"/>
      <c r="N192" s="12"/>
      <c r="O192" s="12"/>
      <c r="P192" s="12"/>
      <c r="R192" s="12"/>
      <c r="S192" s="12"/>
      <c r="T192" s="12"/>
      <c r="V192" s="12"/>
      <c r="W192" s="12"/>
      <c r="X192" s="12"/>
      <c r="Z192" s="12"/>
      <c r="AA192" s="12"/>
      <c r="AB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row>
    <row r="193" spans="2:84" ht="12.75" customHeight="1" x14ac:dyDescent="0.2">
      <c r="B193" s="12"/>
      <c r="C193" s="12"/>
      <c r="D193" s="12"/>
      <c r="F193" s="12"/>
      <c r="G193" s="12"/>
      <c r="H193" s="12"/>
      <c r="J193" s="12"/>
      <c r="K193" s="12"/>
      <c r="L193" s="12"/>
      <c r="N193" s="12"/>
      <c r="O193" s="12"/>
      <c r="P193" s="12"/>
      <c r="R193" s="12"/>
      <c r="S193" s="12"/>
      <c r="T193" s="12"/>
      <c r="V193" s="12"/>
      <c r="W193" s="12"/>
      <c r="X193" s="12"/>
      <c r="Z193" s="12"/>
      <c r="AA193" s="12"/>
      <c r="AB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row>
    <row r="194" spans="2:84" ht="12.75" customHeight="1" x14ac:dyDescent="0.2">
      <c r="B194" s="12"/>
      <c r="C194" s="12"/>
      <c r="D194" s="12"/>
      <c r="F194" s="12"/>
      <c r="G194" s="12"/>
      <c r="H194" s="12"/>
      <c r="J194" s="12"/>
      <c r="K194" s="12"/>
      <c r="L194" s="12"/>
      <c r="N194" s="12"/>
      <c r="O194" s="12"/>
      <c r="P194" s="12"/>
      <c r="R194" s="12"/>
      <c r="S194" s="12"/>
      <c r="T194" s="12"/>
      <c r="V194" s="12"/>
      <c r="W194" s="12"/>
      <c r="X194" s="12"/>
      <c r="Z194" s="12"/>
      <c r="AA194" s="12"/>
      <c r="AB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row>
    <row r="195" spans="2:84" ht="12.75" customHeight="1" x14ac:dyDescent="0.2">
      <c r="B195" s="12"/>
      <c r="C195" s="12"/>
      <c r="D195" s="12"/>
      <c r="F195" s="12"/>
      <c r="G195" s="12"/>
      <c r="H195" s="12"/>
      <c r="J195" s="12"/>
      <c r="K195" s="12"/>
      <c r="L195" s="12"/>
      <c r="N195" s="12"/>
      <c r="O195" s="12"/>
      <c r="P195" s="12"/>
      <c r="R195" s="12"/>
      <c r="S195" s="12"/>
      <c r="T195" s="12"/>
      <c r="V195" s="12"/>
      <c r="W195" s="12"/>
      <c r="X195" s="12"/>
      <c r="Z195" s="12"/>
      <c r="AA195" s="12"/>
      <c r="AB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row>
    <row r="196" spans="2:84" ht="12.75" customHeight="1" x14ac:dyDescent="0.2">
      <c r="B196" s="12"/>
      <c r="C196" s="12"/>
      <c r="D196" s="12"/>
      <c r="F196" s="12"/>
      <c r="G196" s="12"/>
      <c r="H196" s="12"/>
      <c r="J196" s="12"/>
      <c r="K196" s="12"/>
      <c r="L196" s="12"/>
      <c r="N196" s="12"/>
      <c r="O196" s="12"/>
      <c r="P196" s="12"/>
      <c r="R196" s="12"/>
      <c r="S196" s="12"/>
      <c r="T196" s="12"/>
      <c r="V196" s="12"/>
      <c r="W196" s="12"/>
      <c r="X196" s="12"/>
      <c r="Z196" s="12"/>
      <c r="AA196" s="12"/>
      <c r="AB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row>
    <row r="197" spans="2:84" ht="12.75" customHeight="1" x14ac:dyDescent="0.2">
      <c r="B197" s="12"/>
      <c r="C197" s="12"/>
      <c r="D197" s="12"/>
      <c r="F197" s="12"/>
      <c r="G197" s="12"/>
      <c r="H197" s="12"/>
      <c r="J197" s="12"/>
      <c r="K197" s="12"/>
      <c r="L197" s="12"/>
      <c r="N197" s="12"/>
      <c r="O197" s="12"/>
      <c r="P197" s="12"/>
      <c r="R197" s="12"/>
      <c r="S197" s="12"/>
      <c r="T197" s="12"/>
      <c r="V197" s="12"/>
      <c r="W197" s="12"/>
      <c r="X197" s="12"/>
      <c r="Z197" s="12"/>
      <c r="AA197" s="12"/>
      <c r="AB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row>
    <row r="198" spans="2:84" ht="12.75" customHeight="1" x14ac:dyDescent="0.2">
      <c r="B198" s="12"/>
      <c r="C198" s="12"/>
      <c r="D198" s="12"/>
      <c r="F198" s="12"/>
      <c r="G198" s="12"/>
      <c r="H198" s="12"/>
      <c r="J198" s="12"/>
      <c r="K198" s="12"/>
      <c r="L198" s="12"/>
      <c r="N198" s="12"/>
      <c r="O198" s="12"/>
      <c r="P198" s="12"/>
      <c r="R198" s="12"/>
      <c r="S198" s="12"/>
      <c r="T198" s="12"/>
      <c r="V198" s="12"/>
      <c r="W198" s="12"/>
      <c r="X198" s="12"/>
      <c r="Z198" s="12"/>
      <c r="AA198" s="12"/>
      <c r="AB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row>
    <row r="199" spans="2:84" ht="12.75" customHeight="1" x14ac:dyDescent="0.2">
      <c r="B199" s="12"/>
      <c r="C199" s="12"/>
      <c r="D199" s="12"/>
      <c r="F199" s="12"/>
      <c r="G199" s="12"/>
      <c r="H199" s="12"/>
      <c r="J199" s="12"/>
      <c r="K199" s="12"/>
      <c r="L199" s="12"/>
      <c r="N199" s="12"/>
      <c r="O199" s="12"/>
      <c r="P199" s="12"/>
      <c r="R199" s="12"/>
      <c r="S199" s="12"/>
      <c r="T199" s="12"/>
      <c r="V199" s="12"/>
      <c r="W199" s="12"/>
      <c r="X199" s="12"/>
      <c r="Z199" s="12"/>
      <c r="AA199" s="12"/>
      <c r="AB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row>
    <row r="200" spans="2:84" ht="12.75" customHeight="1" x14ac:dyDescent="0.2">
      <c r="B200" s="12"/>
      <c r="C200" s="12"/>
      <c r="D200" s="12"/>
      <c r="F200" s="12"/>
      <c r="G200" s="12"/>
      <c r="H200" s="12"/>
      <c r="J200" s="12"/>
      <c r="K200" s="12"/>
      <c r="L200" s="12"/>
      <c r="N200" s="12"/>
      <c r="O200" s="12"/>
      <c r="P200" s="12"/>
      <c r="R200" s="12"/>
      <c r="S200" s="12"/>
      <c r="T200" s="12"/>
      <c r="V200" s="12"/>
      <c r="W200" s="12"/>
      <c r="X200" s="12"/>
      <c r="Z200" s="12"/>
      <c r="AA200" s="12"/>
      <c r="AB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row>
    <row r="201" spans="2:84" ht="12.75" customHeight="1" x14ac:dyDescent="0.2">
      <c r="B201" s="12"/>
      <c r="C201" s="12"/>
      <c r="D201" s="12"/>
      <c r="F201" s="12"/>
      <c r="G201" s="12"/>
      <c r="H201" s="12"/>
      <c r="J201" s="12"/>
      <c r="K201" s="12"/>
      <c r="L201" s="12"/>
      <c r="N201" s="12"/>
      <c r="O201" s="12"/>
      <c r="P201" s="12"/>
      <c r="R201" s="12"/>
      <c r="S201" s="12"/>
      <c r="T201" s="12"/>
      <c r="V201" s="12"/>
      <c r="W201" s="12"/>
      <c r="X201" s="12"/>
      <c r="Z201" s="12"/>
      <c r="AA201" s="12"/>
      <c r="AB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row>
    <row r="202" spans="2:84" ht="12.75" customHeight="1" x14ac:dyDescent="0.2">
      <c r="B202" s="12"/>
      <c r="C202" s="12"/>
      <c r="D202" s="12"/>
      <c r="F202" s="12"/>
      <c r="G202" s="12"/>
      <c r="H202" s="12"/>
      <c r="J202" s="12"/>
      <c r="K202" s="12"/>
      <c r="L202" s="12"/>
      <c r="N202" s="12"/>
      <c r="O202" s="12"/>
      <c r="P202" s="12"/>
      <c r="R202" s="12"/>
      <c r="S202" s="12"/>
      <c r="T202" s="12"/>
      <c r="V202" s="12"/>
      <c r="W202" s="12"/>
      <c r="X202" s="12"/>
      <c r="Z202" s="12"/>
      <c r="AA202" s="12"/>
      <c r="AB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row>
    <row r="203" spans="2:84" ht="12.75" customHeight="1" x14ac:dyDescent="0.2">
      <c r="B203" s="12"/>
      <c r="C203" s="12"/>
      <c r="D203" s="12"/>
      <c r="F203" s="12"/>
      <c r="G203" s="12"/>
      <c r="H203" s="12"/>
      <c r="J203" s="12"/>
      <c r="K203" s="12"/>
      <c r="L203" s="12"/>
      <c r="N203" s="12"/>
      <c r="O203" s="12"/>
      <c r="P203" s="12"/>
      <c r="R203" s="12"/>
      <c r="S203" s="12"/>
      <c r="T203" s="12"/>
      <c r="V203" s="12"/>
      <c r="W203" s="12"/>
      <c r="X203" s="12"/>
      <c r="Z203" s="12"/>
      <c r="AA203" s="12"/>
      <c r="AB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row>
    <row r="204" spans="2:84" ht="12.75" customHeight="1" x14ac:dyDescent="0.2">
      <c r="B204" s="12"/>
      <c r="C204" s="12"/>
      <c r="D204" s="12"/>
      <c r="F204" s="12"/>
      <c r="G204" s="12"/>
      <c r="H204" s="12"/>
      <c r="J204" s="12"/>
      <c r="K204" s="12"/>
      <c r="L204" s="12"/>
      <c r="N204" s="12"/>
      <c r="O204" s="12"/>
      <c r="P204" s="12"/>
      <c r="R204" s="12"/>
      <c r="S204" s="12"/>
      <c r="T204" s="12"/>
      <c r="V204" s="12"/>
      <c r="W204" s="12"/>
      <c r="X204" s="12"/>
      <c r="Z204" s="12"/>
      <c r="AA204" s="12"/>
      <c r="AB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row>
    <row r="205" spans="2:84" ht="12.75" customHeight="1" x14ac:dyDescent="0.2">
      <c r="B205" s="12"/>
      <c r="C205" s="12"/>
      <c r="D205" s="12"/>
      <c r="F205" s="12"/>
      <c r="G205" s="12"/>
      <c r="H205" s="12"/>
      <c r="J205" s="12"/>
      <c r="K205" s="12"/>
      <c r="L205" s="12"/>
      <c r="N205" s="12"/>
      <c r="O205" s="12"/>
      <c r="P205" s="12"/>
      <c r="R205" s="12"/>
      <c r="S205" s="12"/>
      <c r="T205" s="12"/>
      <c r="V205" s="12"/>
      <c r="W205" s="12"/>
      <c r="X205" s="12"/>
      <c r="Z205" s="12"/>
      <c r="AA205" s="12"/>
      <c r="AB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row>
    <row r="206" spans="2:84" ht="12.75" customHeight="1" x14ac:dyDescent="0.2">
      <c r="B206" s="12"/>
      <c r="C206" s="12"/>
      <c r="D206" s="12"/>
      <c r="F206" s="12"/>
      <c r="G206" s="12"/>
      <c r="H206" s="12"/>
      <c r="J206" s="12"/>
      <c r="K206" s="12"/>
      <c r="L206" s="12"/>
      <c r="N206" s="12"/>
      <c r="O206" s="12"/>
      <c r="P206" s="12"/>
      <c r="R206" s="12"/>
      <c r="S206" s="12"/>
      <c r="T206" s="12"/>
      <c r="V206" s="12"/>
      <c r="W206" s="12"/>
      <c r="X206" s="12"/>
      <c r="Z206" s="12"/>
      <c r="AA206" s="12"/>
      <c r="AB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row>
    <row r="207" spans="2:84" ht="12.75" customHeight="1" x14ac:dyDescent="0.2">
      <c r="B207" s="12"/>
      <c r="C207" s="12"/>
      <c r="D207" s="12"/>
      <c r="F207" s="12"/>
      <c r="G207" s="12"/>
      <c r="H207" s="12"/>
      <c r="J207" s="12"/>
      <c r="K207" s="12"/>
      <c r="L207" s="12"/>
      <c r="N207" s="12"/>
      <c r="O207" s="12"/>
      <c r="P207" s="12"/>
      <c r="R207" s="12"/>
      <c r="S207" s="12"/>
      <c r="T207" s="12"/>
      <c r="V207" s="12"/>
      <c r="W207" s="12"/>
      <c r="X207" s="12"/>
      <c r="Z207" s="12"/>
      <c r="AA207" s="12"/>
      <c r="AB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row>
    <row r="208" spans="2:84" ht="12.75" customHeight="1" x14ac:dyDescent="0.2">
      <c r="B208" s="12"/>
      <c r="C208" s="12"/>
      <c r="D208" s="12"/>
      <c r="F208" s="12"/>
      <c r="G208" s="12"/>
      <c r="H208" s="12"/>
      <c r="J208" s="12"/>
      <c r="K208" s="12"/>
      <c r="L208" s="12"/>
      <c r="N208" s="12"/>
      <c r="O208" s="12"/>
      <c r="P208" s="12"/>
      <c r="R208" s="12"/>
      <c r="S208" s="12"/>
      <c r="T208" s="12"/>
      <c r="V208" s="12"/>
      <c r="W208" s="12"/>
      <c r="X208" s="12"/>
      <c r="Z208" s="12"/>
      <c r="AA208" s="12"/>
      <c r="AB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row>
    <row r="209" spans="2:84" ht="12.75" customHeight="1" x14ac:dyDescent="0.2">
      <c r="B209" s="12"/>
      <c r="C209" s="12"/>
      <c r="D209" s="12"/>
      <c r="F209" s="12"/>
      <c r="G209" s="12"/>
      <c r="H209" s="12"/>
      <c r="J209" s="12"/>
      <c r="K209" s="12"/>
      <c r="L209" s="12"/>
      <c r="N209" s="12"/>
      <c r="O209" s="12"/>
      <c r="P209" s="12"/>
      <c r="R209" s="12"/>
      <c r="S209" s="12"/>
      <c r="T209" s="12"/>
      <c r="V209" s="12"/>
      <c r="W209" s="12"/>
      <c r="X209" s="12"/>
      <c r="Z209" s="12"/>
      <c r="AA209" s="12"/>
      <c r="AB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row>
    <row r="210" spans="2:84" ht="12.75" customHeight="1" x14ac:dyDescent="0.2">
      <c r="B210" s="12"/>
      <c r="C210" s="12"/>
      <c r="D210" s="12"/>
      <c r="F210" s="12"/>
      <c r="G210" s="12"/>
      <c r="H210" s="12"/>
      <c r="J210" s="12"/>
      <c r="K210" s="12"/>
      <c r="L210" s="12"/>
      <c r="N210" s="12"/>
      <c r="O210" s="12"/>
      <c r="P210" s="12"/>
      <c r="R210" s="12"/>
      <c r="S210" s="12"/>
      <c r="T210" s="12"/>
      <c r="V210" s="12"/>
      <c r="W210" s="12"/>
      <c r="X210" s="12"/>
      <c r="Z210" s="12"/>
      <c r="AA210" s="12"/>
      <c r="AB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row>
    <row r="211" spans="2:84" ht="12.75" customHeight="1" x14ac:dyDescent="0.2">
      <c r="B211" s="12"/>
      <c r="C211" s="12"/>
      <c r="D211" s="12"/>
      <c r="F211" s="12"/>
      <c r="G211" s="12"/>
      <c r="H211" s="12"/>
      <c r="J211" s="12"/>
      <c r="K211" s="12"/>
      <c r="L211" s="12"/>
      <c r="N211" s="12"/>
      <c r="O211" s="12"/>
      <c r="P211" s="12"/>
      <c r="R211" s="12"/>
      <c r="S211" s="12"/>
      <c r="T211" s="12"/>
      <c r="V211" s="12"/>
      <c r="W211" s="12"/>
      <c r="X211" s="12"/>
      <c r="Z211" s="12"/>
      <c r="AA211" s="12"/>
      <c r="AB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row>
    <row r="212" spans="2:84" ht="12.75" customHeight="1" x14ac:dyDescent="0.2">
      <c r="B212" s="12"/>
      <c r="C212" s="12"/>
      <c r="D212" s="12"/>
      <c r="F212" s="12"/>
      <c r="G212" s="12"/>
      <c r="H212" s="12"/>
      <c r="J212" s="12"/>
      <c r="K212" s="12"/>
      <c r="L212" s="12"/>
      <c r="N212" s="12"/>
      <c r="O212" s="12"/>
      <c r="P212" s="12"/>
      <c r="R212" s="12"/>
      <c r="S212" s="12"/>
      <c r="T212" s="12"/>
      <c r="V212" s="12"/>
      <c r="W212" s="12"/>
      <c r="X212" s="12"/>
      <c r="Z212" s="12"/>
      <c r="AA212" s="12"/>
      <c r="AB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row>
    <row r="213" spans="2:84" ht="12.75" customHeight="1" x14ac:dyDescent="0.2">
      <c r="B213" s="12"/>
      <c r="C213" s="12"/>
      <c r="D213" s="12"/>
      <c r="F213" s="12"/>
      <c r="G213" s="12"/>
      <c r="H213" s="12"/>
      <c r="J213" s="12"/>
      <c r="K213" s="12"/>
      <c r="L213" s="12"/>
      <c r="N213" s="12"/>
      <c r="O213" s="12"/>
      <c r="P213" s="12"/>
      <c r="R213" s="12"/>
      <c r="S213" s="12"/>
      <c r="T213" s="12"/>
      <c r="V213" s="12"/>
      <c r="W213" s="12"/>
      <c r="X213" s="12"/>
      <c r="Z213" s="12"/>
      <c r="AA213" s="12"/>
      <c r="AB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row>
    <row r="214" spans="2:84" ht="12.75" customHeight="1" x14ac:dyDescent="0.2">
      <c r="B214" s="12"/>
      <c r="C214" s="12"/>
      <c r="D214" s="12"/>
      <c r="F214" s="12"/>
      <c r="G214" s="12"/>
      <c r="H214" s="12"/>
      <c r="J214" s="12"/>
      <c r="K214" s="12"/>
      <c r="L214" s="12"/>
      <c r="N214" s="12"/>
      <c r="O214" s="12"/>
      <c r="P214" s="12"/>
      <c r="R214" s="12"/>
      <c r="S214" s="12"/>
      <c r="T214" s="12"/>
      <c r="V214" s="12"/>
      <c r="W214" s="12"/>
      <c r="X214" s="12"/>
      <c r="Z214" s="12"/>
      <c r="AA214" s="12"/>
      <c r="AB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row>
    <row r="215" spans="2:84" ht="12.75" customHeight="1" x14ac:dyDescent="0.2">
      <c r="B215" s="12"/>
      <c r="C215" s="12"/>
      <c r="D215" s="12"/>
      <c r="F215" s="12"/>
      <c r="G215" s="12"/>
      <c r="H215" s="12"/>
      <c r="J215" s="12"/>
      <c r="K215" s="12"/>
      <c r="L215" s="12"/>
      <c r="N215" s="12"/>
      <c r="O215" s="12"/>
      <c r="P215" s="12"/>
      <c r="R215" s="12"/>
      <c r="S215" s="12"/>
      <c r="T215" s="12"/>
      <c r="V215" s="12"/>
      <c r="W215" s="12"/>
      <c r="X215" s="12"/>
      <c r="Z215" s="12"/>
      <c r="AA215" s="12"/>
      <c r="AB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row>
    <row r="216" spans="2:84" ht="12.75" customHeight="1" x14ac:dyDescent="0.2">
      <c r="B216" s="12"/>
      <c r="C216" s="12"/>
      <c r="D216" s="12"/>
      <c r="F216" s="12"/>
      <c r="G216" s="12"/>
      <c r="H216" s="12"/>
      <c r="J216" s="12"/>
      <c r="K216" s="12"/>
      <c r="L216" s="12"/>
      <c r="N216" s="12"/>
      <c r="O216" s="12"/>
      <c r="P216" s="12"/>
      <c r="R216" s="12"/>
      <c r="S216" s="12"/>
      <c r="T216" s="12"/>
      <c r="V216" s="12"/>
      <c r="W216" s="12"/>
      <c r="X216" s="12"/>
      <c r="Z216" s="12"/>
      <c r="AA216" s="12"/>
      <c r="AB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row>
    <row r="217" spans="2:84" ht="12.75" customHeight="1" x14ac:dyDescent="0.2">
      <c r="B217" s="12"/>
      <c r="C217" s="12"/>
      <c r="D217" s="12"/>
      <c r="F217" s="12"/>
      <c r="G217" s="12"/>
      <c r="H217" s="12"/>
      <c r="J217" s="12"/>
      <c r="K217" s="12"/>
      <c r="L217" s="12"/>
      <c r="N217" s="12"/>
      <c r="O217" s="12"/>
      <c r="P217" s="12"/>
      <c r="R217" s="12"/>
      <c r="S217" s="12"/>
      <c r="T217" s="12"/>
      <c r="V217" s="12"/>
      <c r="W217" s="12"/>
      <c r="X217" s="12"/>
      <c r="Z217" s="12"/>
      <c r="AA217" s="12"/>
      <c r="AB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row>
    <row r="218" spans="2:84" ht="12.75" customHeight="1" x14ac:dyDescent="0.2">
      <c r="B218" s="12"/>
      <c r="C218" s="12"/>
      <c r="D218" s="12"/>
      <c r="F218" s="12"/>
      <c r="G218" s="12"/>
      <c r="H218" s="12"/>
      <c r="J218" s="12"/>
      <c r="K218" s="12"/>
      <c r="L218" s="12"/>
      <c r="N218" s="12"/>
      <c r="O218" s="12"/>
      <c r="P218" s="12"/>
      <c r="R218" s="12"/>
      <c r="S218" s="12"/>
      <c r="T218" s="12"/>
      <c r="V218" s="12"/>
      <c r="W218" s="12"/>
      <c r="X218" s="12"/>
      <c r="Z218" s="12"/>
      <c r="AA218" s="12"/>
      <c r="AB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row>
    <row r="219" spans="2:84" ht="12.75" customHeight="1" x14ac:dyDescent="0.2">
      <c r="B219" s="12"/>
      <c r="C219" s="12"/>
      <c r="D219" s="12"/>
      <c r="F219" s="12"/>
      <c r="G219" s="12"/>
      <c r="H219" s="12"/>
      <c r="J219" s="12"/>
      <c r="K219" s="12"/>
      <c r="L219" s="12"/>
      <c r="N219" s="12"/>
      <c r="O219" s="12"/>
      <c r="P219" s="12"/>
      <c r="R219" s="12"/>
      <c r="S219" s="12"/>
      <c r="T219" s="12"/>
      <c r="V219" s="12"/>
      <c r="W219" s="12"/>
      <c r="X219" s="12"/>
      <c r="Z219" s="12"/>
      <c r="AA219" s="12"/>
      <c r="AB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row>
    <row r="220" spans="2:84" ht="12.75" customHeight="1" x14ac:dyDescent="0.2">
      <c r="B220" s="12"/>
      <c r="C220" s="12"/>
      <c r="D220" s="12"/>
      <c r="F220" s="12"/>
      <c r="G220" s="12"/>
      <c r="H220" s="12"/>
      <c r="J220" s="12"/>
      <c r="K220" s="12"/>
      <c r="L220" s="12"/>
      <c r="N220" s="12"/>
      <c r="O220" s="12"/>
      <c r="P220" s="12"/>
      <c r="R220" s="12"/>
      <c r="S220" s="12"/>
      <c r="T220" s="12"/>
      <c r="V220" s="12"/>
      <c r="W220" s="12"/>
      <c r="X220" s="12"/>
      <c r="Z220" s="12"/>
      <c r="AA220" s="12"/>
      <c r="AB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row>
    <row r="221" spans="2:84" ht="12.75" customHeight="1" x14ac:dyDescent="0.2">
      <c r="B221" s="12"/>
      <c r="C221" s="12"/>
      <c r="D221" s="12"/>
      <c r="F221" s="12"/>
      <c r="G221" s="12"/>
      <c r="H221" s="12"/>
      <c r="J221" s="12"/>
      <c r="K221" s="12"/>
      <c r="L221" s="12"/>
      <c r="N221" s="12"/>
      <c r="O221" s="12"/>
      <c r="P221" s="12"/>
      <c r="R221" s="12"/>
      <c r="S221" s="12"/>
      <c r="T221" s="12"/>
      <c r="V221" s="12"/>
      <c r="W221" s="12"/>
      <c r="X221" s="12"/>
      <c r="Z221" s="12"/>
      <c r="AA221" s="12"/>
      <c r="AB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row>
    <row r="222" spans="2:84" ht="12.75" customHeight="1" x14ac:dyDescent="0.2">
      <c r="B222" s="12"/>
      <c r="C222" s="12"/>
      <c r="D222" s="12"/>
      <c r="F222" s="12"/>
      <c r="G222" s="12"/>
      <c r="H222" s="12"/>
      <c r="J222" s="12"/>
      <c r="K222" s="12"/>
      <c r="L222" s="12"/>
      <c r="N222" s="12"/>
      <c r="O222" s="12"/>
      <c r="P222" s="12"/>
      <c r="R222" s="12"/>
      <c r="S222" s="12"/>
      <c r="T222" s="12"/>
      <c r="V222" s="12"/>
      <c r="W222" s="12"/>
      <c r="X222" s="12"/>
      <c r="Z222" s="12"/>
      <c r="AA222" s="12"/>
      <c r="AB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row>
    <row r="223" spans="2:84" ht="12.75" customHeight="1" x14ac:dyDescent="0.2">
      <c r="B223" s="12"/>
      <c r="C223" s="12"/>
      <c r="D223" s="12"/>
      <c r="F223" s="12"/>
      <c r="G223" s="12"/>
      <c r="H223" s="12"/>
      <c r="J223" s="12"/>
      <c r="K223" s="12"/>
      <c r="L223" s="12"/>
      <c r="N223" s="12"/>
      <c r="O223" s="12"/>
      <c r="P223" s="12"/>
      <c r="R223" s="12"/>
      <c r="S223" s="12"/>
      <c r="T223" s="12"/>
      <c r="V223" s="12"/>
      <c r="W223" s="12"/>
      <c r="X223" s="12"/>
      <c r="Z223" s="12"/>
      <c r="AA223" s="12"/>
      <c r="AB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row>
    <row r="224" spans="2:84" ht="12.75" customHeight="1" x14ac:dyDescent="0.2">
      <c r="B224" s="12"/>
      <c r="C224" s="12"/>
      <c r="D224" s="12"/>
      <c r="F224" s="12"/>
      <c r="G224" s="12"/>
      <c r="H224" s="12"/>
      <c r="J224" s="12"/>
      <c r="K224" s="12"/>
      <c r="L224" s="12"/>
      <c r="N224" s="12"/>
      <c r="O224" s="12"/>
      <c r="P224" s="12"/>
      <c r="R224" s="12"/>
      <c r="S224" s="12"/>
      <c r="T224" s="12"/>
      <c r="V224" s="12"/>
      <c r="W224" s="12"/>
      <c r="X224" s="12"/>
      <c r="Z224" s="12"/>
      <c r="AA224" s="12"/>
      <c r="AB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row>
    <row r="225" spans="2:84" ht="12.75" customHeight="1" x14ac:dyDescent="0.2">
      <c r="B225" s="12"/>
      <c r="C225" s="12"/>
      <c r="D225" s="12"/>
      <c r="F225" s="12"/>
      <c r="G225" s="12"/>
      <c r="H225" s="12"/>
      <c r="J225" s="12"/>
      <c r="K225" s="12"/>
      <c r="L225" s="12"/>
      <c r="N225" s="12"/>
      <c r="O225" s="12"/>
      <c r="P225" s="12"/>
      <c r="R225" s="12"/>
      <c r="S225" s="12"/>
      <c r="T225" s="12"/>
      <c r="V225" s="12"/>
      <c r="W225" s="12"/>
      <c r="X225" s="12"/>
      <c r="Z225" s="12"/>
      <c r="AA225" s="12"/>
      <c r="AB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row>
    <row r="226" spans="2:84" ht="12.75" customHeight="1" x14ac:dyDescent="0.2">
      <c r="B226" s="12"/>
      <c r="C226" s="12"/>
      <c r="D226" s="12"/>
      <c r="F226" s="12"/>
      <c r="G226" s="12"/>
      <c r="H226" s="12"/>
      <c r="J226" s="12"/>
      <c r="K226" s="12"/>
      <c r="L226" s="12"/>
      <c r="N226" s="12"/>
      <c r="O226" s="12"/>
      <c r="P226" s="12"/>
      <c r="R226" s="12"/>
      <c r="S226" s="12"/>
      <c r="T226" s="12"/>
      <c r="V226" s="12"/>
      <c r="W226" s="12"/>
      <c r="X226" s="12"/>
      <c r="Z226" s="12"/>
      <c r="AA226" s="12"/>
      <c r="AB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row>
    <row r="227" spans="2:84" ht="12.75" customHeight="1" x14ac:dyDescent="0.2">
      <c r="B227" s="12"/>
      <c r="C227" s="12"/>
      <c r="D227" s="12"/>
      <c r="F227" s="12"/>
      <c r="G227" s="12"/>
      <c r="H227" s="12"/>
      <c r="J227" s="12"/>
      <c r="K227" s="12"/>
      <c r="L227" s="12"/>
      <c r="N227" s="12"/>
      <c r="O227" s="12"/>
      <c r="P227" s="12"/>
      <c r="R227" s="12"/>
      <c r="S227" s="12"/>
      <c r="T227" s="12"/>
      <c r="V227" s="12"/>
      <c r="W227" s="12"/>
      <c r="X227" s="12"/>
      <c r="Z227" s="12"/>
      <c r="AA227" s="12"/>
      <c r="AB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row>
    <row r="228" spans="2:84" ht="12.75" customHeight="1" x14ac:dyDescent="0.2">
      <c r="B228" s="12"/>
      <c r="C228" s="12"/>
      <c r="D228" s="12"/>
      <c r="F228" s="12"/>
      <c r="G228" s="12"/>
      <c r="H228" s="12"/>
      <c r="J228" s="12"/>
      <c r="K228" s="12"/>
      <c r="L228" s="12"/>
      <c r="N228" s="12"/>
      <c r="O228" s="12"/>
      <c r="P228" s="12"/>
      <c r="R228" s="12"/>
      <c r="S228" s="12"/>
      <c r="T228" s="12"/>
      <c r="V228" s="12"/>
      <c r="W228" s="12"/>
      <c r="X228" s="12"/>
      <c r="Z228" s="12"/>
      <c r="AA228" s="12"/>
      <c r="AB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row>
    <row r="229" spans="2:84" ht="12.75" customHeight="1" x14ac:dyDescent="0.2">
      <c r="B229" s="12"/>
      <c r="C229" s="12"/>
      <c r="D229" s="12"/>
      <c r="F229" s="12"/>
      <c r="G229" s="12"/>
      <c r="H229" s="12"/>
      <c r="J229" s="12"/>
      <c r="K229" s="12"/>
      <c r="L229" s="12"/>
      <c r="N229" s="12"/>
      <c r="O229" s="12"/>
      <c r="P229" s="12"/>
      <c r="R229" s="12"/>
      <c r="S229" s="12"/>
      <c r="T229" s="12"/>
      <c r="V229" s="12"/>
      <c r="W229" s="12"/>
      <c r="X229" s="12"/>
      <c r="Z229" s="12"/>
      <c r="AA229" s="12"/>
      <c r="AB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row>
    <row r="230" spans="2:84" ht="12.75" customHeight="1" x14ac:dyDescent="0.2">
      <c r="B230" s="12"/>
      <c r="C230" s="12"/>
      <c r="D230" s="12"/>
      <c r="F230" s="12"/>
      <c r="G230" s="12"/>
      <c r="H230" s="12"/>
      <c r="J230" s="12"/>
      <c r="K230" s="12"/>
      <c r="L230" s="12"/>
      <c r="N230" s="12"/>
      <c r="O230" s="12"/>
      <c r="P230" s="12"/>
      <c r="R230" s="12"/>
      <c r="S230" s="12"/>
      <c r="T230" s="12"/>
      <c r="V230" s="12"/>
      <c r="W230" s="12"/>
      <c r="X230" s="12"/>
      <c r="Z230" s="12"/>
      <c r="AA230" s="12"/>
      <c r="AB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row>
    <row r="231" spans="2:84" ht="12.75" customHeight="1" x14ac:dyDescent="0.2">
      <c r="B231" s="12"/>
      <c r="C231" s="12"/>
      <c r="D231" s="12"/>
      <c r="F231" s="12"/>
      <c r="G231" s="12"/>
      <c r="H231" s="12"/>
      <c r="J231" s="12"/>
      <c r="K231" s="12"/>
      <c r="L231" s="12"/>
      <c r="N231" s="12"/>
      <c r="O231" s="12"/>
      <c r="P231" s="12"/>
      <c r="R231" s="12"/>
      <c r="S231" s="12"/>
      <c r="T231" s="12"/>
      <c r="V231" s="12"/>
      <c r="W231" s="12"/>
      <c r="X231" s="12"/>
      <c r="Z231" s="12"/>
      <c r="AA231" s="12"/>
      <c r="AB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row>
    <row r="232" spans="2:84" ht="12.75" customHeight="1" x14ac:dyDescent="0.2">
      <c r="B232" s="12"/>
      <c r="C232" s="12"/>
      <c r="D232" s="12"/>
      <c r="F232" s="12"/>
      <c r="G232" s="12"/>
      <c r="H232" s="12"/>
      <c r="J232" s="12"/>
      <c r="K232" s="12"/>
      <c r="L232" s="12"/>
      <c r="N232" s="12"/>
      <c r="O232" s="12"/>
      <c r="P232" s="12"/>
      <c r="R232" s="12"/>
      <c r="S232" s="12"/>
      <c r="T232" s="12"/>
      <c r="V232" s="12"/>
      <c r="W232" s="12"/>
      <c r="X232" s="12"/>
      <c r="Z232" s="12"/>
      <c r="AA232" s="12"/>
      <c r="AB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row>
    <row r="233" spans="2:84" ht="12.75" customHeight="1" x14ac:dyDescent="0.2">
      <c r="B233" s="12"/>
      <c r="C233" s="12"/>
      <c r="D233" s="12"/>
      <c r="F233" s="12"/>
      <c r="G233" s="12"/>
      <c r="H233" s="12"/>
      <c r="J233" s="12"/>
      <c r="K233" s="12"/>
      <c r="L233" s="12"/>
      <c r="N233" s="12"/>
      <c r="O233" s="12"/>
      <c r="P233" s="12"/>
      <c r="R233" s="12"/>
      <c r="S233" s="12"/>
      <c r="T233" s="12"/>
      <c r="V233" s="12"/>
      <c r="W233" s="12"/>
      <c r="X233" s="12"/>
      <c r="Z233" s="12"/>
      <c r="AA233" s="12"/>
      <c r="AB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row>
    <row r="234" spans="2:84" ht="12.75" customHeight="1" x14ac:dyDescent="0.2">
      <c r="B234" s="12"/>
      <c r="C234" s="12"/>
      <c r="D234" s="12"/>
      <c r="F234" s="12"/>
      <c r="G234" s="12"/>
      <c r="H234" s="12"/>
      <c r="J234" s="12"/>
      <c r="K234" s="12"/>
      <c r="L234" s="12"/>
      <c r="N234" s="12"/>
      <c r="O234" s="12"/>
      <c r="P234" s="12"/>
      <c r="R234" s="12"/>
      <c r="S234" s="12"/>
      <c r="T234" s="12"/>
      <c r="V234" s="12"/>
      <c r="W234" s="12"/>
      <c r="X234" s="12"/>
      <c r="Z234" s="12"/>
      <c r="AA234" s="12"/>
      <c r="AB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row>
    <row r="235" spans="2:84" ht="12.75" customHeight="1" x14ac:dyDescent="0.2">
      <c r="B235" s="12"/>
      <c r="C235" s="12"/>
      <c r="D235" s="12"/>
      <c r="F235" s="12"/>
      <c r="G235" s="12"/>
      <c r="H235" s="12"/>
      <c r="J235" s="12"/>
      <c r="K235" s="12"/>
      <c r="L235" s="12"/>
      <c r="N235" s="12"/>
      <c r="O235" s="12"/>
      <c r="P235" s="12"/>
      <c r="R235" s="12"/>
      <c r="S235" s="12"/>
      <c r="T235" s="12"/>
      <c r="V235" s="12"/>
      <c r="W235" s="12"/>
      <c r="X235" s="12"/>
      <c r="Z235" s="12"/>
      <c r="AA235" s="12"/>
      <c r="AB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row>
    <row r="236" spans="2:84" ht="12.75" customHeight="1" x14ac:dyDescent="0.2">
      <c r="B236" s="12"/>
      <c r="C236" s="12"/>
      <c r="D236" s="12"/>
      <c r="F236" s="12"/>
      <c r="G236" s="12"/>
      <c r="H236" s="12"/>
      <c r="J236" s="12"/>
      <c r="K236" s="12"/>
      <c r="L236" s="12"/>
      <c r="N236" s="12"/>
      <c r="O236" s="12"/>
      <c r="P236" s="12"/>
      <c r="R236" s="12"/>
      <c r="S236" s="12"/>
      <c r="T236" s="12"/>
      <c r="V236" s="12"/>
      <c r="W236" s="12"/>
      <c r="X236" s="12"/>
      <c r="Z236" s="12"/>
      <c r="AA236" s="12"/>
      <c r="AB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row>
    <row r="237" spans="2:84" ht="12.75" customHeight="1" x14ac:dyDescent="0.2">
      <c r="B237" s="12"/>
      <c r="C237" s="12"/>
      <c r="D237" s="12"/>
      <c r="F237" s="12"/>
      <c r="G237" s="12"/>
      <c r="H237" s="12"/>
      <c r="J237" s="12"/>
      <c r="K237" s="12"/>
      <c r="L237" s="12"/>
      <c r="N237" s="12"/>
      <c r="O237" s="12"/>
      <c r="P237" s="12"/>
      <c r="R237" s="12"/>
      <c r="S237" s="12"/>
      <c r="T237" s="12"/>
      <c r="V237" s="12"/>
      <c r="W237" s="12"/>
      <c r="X237" s="12"/>
      <c r="Z237" s="12"/>
      <c r="AA237" s="12"/>
      <c r="AB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row>
    <row r="238" spans="2:84" ht="12.75" customHeight="1" x14ac:dyDescent="0.2">
      <c r="B238" s="12"/>
      <c r="C238" s="12"/>
      <c r="D238" s="12"/>
      <c r="F238" s="12"/>
      <c r="G238" s="12"/>
      <c r="H238" s="12"/>
      <c r="J238" s="12"/>
      <c r="K238" s="12"/>
      <c r="L238" s="12"/>
      <c r="N238" s="12"/>
      <c r="O238" s="12"/>
      <c r="P238" s="12"/>
      <c r="R238" s="12"/>
      <c r="S238" s="12"/>
      <c r="T238" s="12"/>
      <c r="V238" s="12"/>
      <c r="W238" s="12"/>
      <c r="X238" s="12"/>
      <c r="Z238" s="12"/>
      <c r="AA238" s="12"/>
      <c r="AB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row>
    <row r="239" spans="2:84" ht="12.75" customHeight="1" x14ac:dyDescent="0.2">
      <c r="B239" s="12"/>
      <c r="C239" s="12"/>
      <c r="D239" s="12"/>
      <c r="F239" s="12"/>
      <c r="G239" s="12"/>
      <c r="H239" s="12"/>
      <c r="J239" s="12"/>
      <c r="K239" s="12"/>
      <c r="L239" s="12"/>
      <c r="N239" s="12"/>
      <c r="O239" s="12"/>
      <c r="P239" s="12"/>
      <c r="R239" s="12"/>
      <c r="S239" s="12"/>
      <c r="T239" s="12"/>
      <c r="V239" s="12"/>
      <c r="W239" s="12"/>
      <c r="X239" s="12"/>
      <c r="Z239" s="12"/>
      <c r="AA239" s="12"/>
      <c r="AB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row>
    <row r="240" spans="2:84" ht="12.75" customHeight="1" x14ac:dyDescent="0.2">
      <c r="B240" s="12"/>
      <c r="C240" s="12"/>
      <c r="D240" s="12"/>
      <c r="F240" s="12"/>
      <c r="G240" s="12"/>
      <c r="H240" s="12"/>
      <c r="J240" s="12"/>
      <c r="K240" s="12"/>
      <c r="L240" s="12"/>
      <c r="N240" s="12"/>
      <c r="O240" s="12"/>
      <c r="P240" s="12"/>
      <c r="R240" s="12"/>
      <c r="S240" s="12"/>
      <c r="T240" s="12"/>
      <c r="V240" s="12"/>
      <c r="W240" s="12"/>
      <c r="X240" s="12"/>
      <c r="Z240" s="12"/>
      <c r="AA240" s="12"/>
      <c r="AB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row>
    <row r="241" spans="2:84" ht="12.75" customHeight="1" x14ac:dyDescent="0.2">
      <c r="B241" s="12"/>
      <c r="C241" s="12"/>
      <c r="D241" s="12"/>
      <c r="F241" s="12"/>
      <c r="G241" s="12"/>
      <c r="H241" s="12"/>
      <c r="J241" s="12"/>
      <c r="K241" s="12"/>
      <c r="L241" s="12"/>
      <c r="N241" s="12"/>
      <c r="O241" s="12"/>
      <c r="P241" s="12"/>
      <c r="R241" s="12"/>
      <c r="S241" s="12"/>
      <c r="T241" s="12"/>
      <c r="V241" s="12"/>
      <c r="W241" s="12"/>
      <c r="X241" s="12"/>
      <c r="Z241" s="12"/>
      <c r="AA241" s="12"/>
      <c r="AB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row>
    <row r="242" spans="2:84" ht="12.75" customHeight="1" x14ac:dyDescent="0.2">
      <c r="B242" s="12"/>
      <c r="C242" s="12"/>
      <c r="D242" s="12"/>
      <c r="F242" s="12"/>
      <c r="G242" s="12"/>
      <c r="H242" s="12"/>
      <c r="J242" s="12"/>
      <c r="K242" s="12"/>
      <c r="L242" s="12"/>
      <c r="N242" s="12"/>
      <c r="O242" s="12"/>
      <c r="P242" s="12"/>
      <c r="R242" s="12"/>
      <c r="S242" s="12"/>
      <c r="T242" s="12"/>
      <c r="V242" s="12"/>
      <c r="W242" s="12"/>
      <c r="X242" s="12"/>
      <c r="Z242" s="12"/>
      <c r="AA242" s="12"/>
      <c r="AB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row>
    <row r="243" spans="2:84" ht="12.75" customHeight="1" x14ac:dyDescent="0.2">
      <c r="B243" s="12"/>
      <c r="C243" s="12"/>
      <c r="D243" s="12"/>
      <c r="F243" s="12"/>
      <c r="G243" s="12"/>
      <c r="H243" s="12"/>
      <c r="J243" s="12"/>
      <c r="K243" s="12"/>
      <c r="L243" s="12"/>
      <c r="N243" s="12"/>
      <c r="O243" s="12"/>
      <c r="P243" s="12"/>
      <c r="R243" s="12"/>
      <c r="S243" s="12"/>
      <c r="T243" s="12"/>
      <c r="V243" s="12"/>
      <c r="W243" s="12"/>
      <c r="X243" s="12"/>
      <c r="Z243" s="12"/>
      <c r="AA243" s="12"/>
      <c r="AB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row>
    <row r="244" spans="2:84" ht="12.75" customHeight="1" x14ac:dyDescent="0.2">
      <c r="B244" s="12"/>
      <c r="C244" s="12"/>
      <c r="D244" s="12"/>
      <c r="F244" s="12"/>
      <c r="G244" s="12"/>
      <c r="H244" s="12"/>
      <c r="J244" s="12"/>
      <c r="K244" s="12"/>
      <c r="L244" s="12"/>
      <c r="N244" s="12"/>
      <c r="O244" s="12"/>
      <c r="P244" s="12"/>
      <c r="R244" s="12"/>
      <c r="S244" s="12"/>
      <c r="T244" s="12"/>
      <c r="V244" s="12"/>
      <c r="W244" s="12"/>
      <c r="X244" s="12"/>
      <c r="Z244" s="12"/>
      <c r="AA244" s="12"/>
      <c r="AB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row>
    <row r="245" spans="2:84" ht="12.75" customHeight="1" x14ac:dyDescent="0.2">
      <c r="B245" s="12"/>
      <c r="C245" s="12"/>
      <c r="D245" s="12"/>
      <c r="F245" s="12"/>
      <c r="G245" s="12"/>
      <c r="H245" s="12"/>
      <c r="J245" s="12"/>
      <c r="K245" s="12"/>
      <c r="L245" s="12"/>
      <c r="N245" s="12"/>
      <c r="O245" s="12"/>
      <c r="P245" s="12"/>
      <c r="R245" s="12"/>
      <c r="S245" s="12"/>
      <c r="T245" s="12"/>
      <c r="V245" s="12"/>
      <c r="W245" s="12"/>
      <c r="X245" s="12"/>
      <c r="Z245" s="12"/>
      <c r="AA245" s="12"/>
      <c r="AB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row>
    <row r="246" spans="2:84" ht="12.75" customHeight="1" x14ac:dyDescent="0.2">
      <c r="B246" s="12"/>
      <c r="C246" s="12"/>
      <c r="D246" s="12"/>
      <c r="F246" s="12"/>
      <c r="G246" s="12"/>
      <c r="H246" s="12"/>
      <c r="J246" s="12"/>
      <c r="K246" s="12"/>
      <c r="L246" s="12"/>
      <c r="N246" s="12"/>
      <c r="O246" s="12"/>
      <c r="P246" s="12"/>
      <c r="R246" s="12"/>
      <c r="S246" s="12"/>
      <c r="T246" s="12"/>
      <c r="V246" s="12"/>
      <c r="W246" s="12"/>
      <c r="X246" s="12"/>
      <c r="Z246" s="12"/>
      <c r="AA246" s="12"/>
      <c r="AB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row>
    <row r="247" spans="2:84" ht="12.75" customHeight="1" x14ac:dyDescent="0.2">
      <c r="B247" s="12"/>
      <c r="C247" s="12"/>
      <c r="D247" s="12"/>
      <c r="F247" s="12"/>
      <c r="G247" s="12"/>
      <c r="H247" s="12"/>
      <c r="J247" s="12"/>
      <c r="K247" s="12"/>
      <c r="L247" s="12"/>
      <c r="N247" s="12"/>
      <c r="O247" s="12"/>
      <c r="P247" s="12"/>
      <c r="R247" s="12"/>
      <c r="S247" s="12"/>
      <c r="T247" s="12"/>
      <c r="V247" s="12"/>
      <c r="W247" s="12"/>
      <c r="X247" s="12"/>
      <c r="Z247" s="12"/>
      <c r="AA247" s="12"/>
      <c r="AB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row>
    <row r="248" spans="2:84" ht="12.75" customHeight="1" x14ac:dyDescent="0.2">
      <c r="B248" s="12"/>
      <c r="C248" s="12"/>
      <c r="D248" s="12"/>
      <c r="F248" s="12"/>
      <c r="G248" s="12"/>
      <c r="H248" s="12"/>
      <c r="J248" s="12"/>
      <c r="K248" s="12"/>
      <c r="L248" s="12"/>
      <c r="N248" s="12"/>
      <c r="O248" s="12"/>
      <c r="P248" s="12"/>
      <c r="R248" s="12"/>
      <c r="S248" s="12"/>
      <c r="T248" s="12"/>
      <c r="V248" s="12"/>
      <c r="W248" s="12"/>
      <c r="X248" s="12"/>
      <c r="Z248" s="12"/>
      <c r="AA248" s="12"/>
      <c r="AB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row>
    <row r="249" spans="2:84" ht="12.75" customHeight="1" x14ac:dyDescent="0.2">
      <c r="B249" s="12"/>
      <c r="C249" s="12"/>
      <c r="D249" s="12"/>
      <c r="F249" s="12"/>
      <c r="G249" s="12"/>
      <c r="H249" s="12"/>
      <c r="J249" s="12"/>
      <c r="K249" s="12"/>
      <c r="L249" s="12"/>
      <c r="N249" s="12"/>
      <c r="O249" s="12"/>
      <c r="P249" s="12"/>
      <c r="R249" s="12"/>
      <c r="S249" s="12"/>
      <c r="T249" s="12"/>
      <c r="V249" s="12"/>
      <c r="W249" s="12"/>
      <c r="X249" s="12"/>
      <c r="Z249" s="12"/>
      <c r="AA249" s="12"/>
      <c r="AB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row>
    <row r="250" spans="2:84" ht="12.75" customHeight="1" x14ac:dyDescent="0.2">
      <c r="B250" s="12"/>
      <c r="C250" s="12"/>
      <c r="D250" s="12"/>
      <c r="F250" s="12"/>
      <c r="G250" s="12"/>
      <c r="H250" s="12"/>
      <c r="J250" s="12"/>
      <c r="K250" s="12"/>
      <c r="L250" s="12"/>
      <c r="N250" s="12"/>
      <c r="O250" s="12"/>
      <c r="P250" s="12"/>
      <c r="R250" s="12"/>
      <c r="S250" s="12"/>
      <c r="T250" s="12"/>
      <c r="V250" s="12"/>
      <c r="W250" s="12"/>
      <c r="X250" s="12"/>
      <c r="Z250" s="12"/>
      <c r="AA250" s="12"/>
      <c r="AB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row>
    <row r="251" spans="2:84" ht="12.75" customHeight="1" x14ac:dyDescent="0.2">
      <c r="B251" s="12"/>
      <c r="C251" s="12"/>
      <c r="D251" s="12"/>
      <c r="F251" s="12"/>
      <c r="G251" s="12"/>
      <c r="H251" s="12"/>
      <c r="J251" s="12"/>
      <c r="K251" s="12"/>
      <c r="L251" s="12"/>
      <c r="N251" s="12"/>
      <c r="O251" s="12"/>
      <c r="P251" s="12"/>
      <c r="R251" s="12"/>
      <c r="S251" s="12"/>
      <c r="T251" s="12"/>
      <c r="V251" s="12"/>
      <c r="W251" s="12"/>
      <c r="X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2"/>
      <c r="BY251" s="12"/>
      <c r="BZ251" s="12"/>
      <c r="CA251" s="12"/>
      <c r="CB251" s="12"/>
    </row>
    <row r="252" spans="2:84" ht="12.75" customHeight="1" x14ac:dyDescent="0.2">
      <c r="B252" s="12"/>
      <c r="C252" s="12"/>
      <c r="D252" s="12"/>
      <c r="F252" s="12"/>
      <c r="G252" s="12"/>
      <c r="H252" s="12"/>
      <c r="J252" s="12"/>
      <c r="K252" s="12"/>
      <c r="L252" s="12"/>
      <c r="N252" s="12"/>
      <c r="O252" s="12"/>
      <c r="P252" s="12"/>
      <c r="R252" s="12"/>
      <c r="S252" s="12"/>
      <c r="T252" s="12"/>
      <c r="V252" s="12"/>
      <c r="W252" s="12"/>
      <c r="X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row>
    <row r="253" spans="2:84" ht="12.75" customHeight="1" x14ac:dyDescent="0.2">
      <c r="B253" s="12"/>
      <c r="C253" s="12"/>
      <c r="D253" s="12"/>
      <c r="F253" s="12"/>
      <c r="G253" s="12"/>
      <c r="H253" s="12"/>
      <c r="J253" s="12"/>
      <c r="K253" s="12"/>
      <c r="L253" s="12"/>
      <c r="N253" s="12"/>
      <c r="O253" s="12"/>
      <c r="P253" s="12"/>
      <c r="R253" s="12"/>
      <c r="S253" s="12"/>
      <c r="T253" s="12"/>
      <c r="V253" s="12"/>
      <c r="W253" s="12"/>
      <c r="X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row>
    <row r="254" spans="2:84" ht="12.75" customHeight="1" x14ac:dyDescent="0.2">
      <c r="B254" s="12"/>
      <c r="C254" s="12"/>
      <c r="D254" s="12"/>
      <c r="F254" s="12"/>
      <c r="G254" s="12"/>
      <c r="H254" s="12"/>
      <c r="J254" s="12"/>
      <c r="K254" s="12"/>
      <c r="L254" s="12"/>
      <c r="N254" s="12"/>
      <c r="O254" s="12"/>
      <c r="P254" s="12"/>
      <c r="R254" s="12"/>
      <c r="S254" s="12"/>
      <c r="T254" s="12"/>
      <c r="V254" s="12"/>
      <c r="W254" s="12"/>
      <c r="X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row>
    <row r="255" spans="2:84" ht="12.75" customHeight="1" x14ac:dyDescent="0.2">
      <c r="B255" s="12"/>
      <c r="C255" s="12"/>
      <c r="D255" s="12"/>
      <c r="F255" s="12"/>
      <c r="G255" s="12"/>
      <c r="H255" s="12"/>
      <c r="J255" s="12"/>
      <c r="K255" s="12"/>
      <c r="L255" s="12"/>
      <c r="N255" s="12"/>
      <c r="O255" s="12"/>
      <c r="P255" s="12"/>
      <c r="R255" s="12"/>
      <c r="S255" s="12"/>
      <c r="T255" s="12"/>
      <c r="V255" s="12"/>
      <c r="W255" s="12"/>
      <c r="X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row>
    <row r="256" spans="2:84" ht="12.75" customHeight="1" x14ac:dyDescent="0.2">
      <c r="B256" s="12"/>
      <c r="C256" s="12"/>
      <c r="D256" s="12"/>
      <c r="F256" s="12"/>
      <c r="G256" s="12"/>
      <c r="H256" s="12"/>
      <c r="J256" s="12"/>
      <c r="K256" s="12"/>
      <c r="L256" s="12"/>
      <c r="N256" s="12"/>
      <c r="O256" s="12"/>
      <c r="P256" s="12"/>
      <c r="R256" s="12"/>
      <c r="S256" s="12"/>
      <c r="T256" s="12"/>
      <c r="V256" s="12"/>
      <c r="W256" s="12"/>
      <c r="X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row>
    <row r="257" spans="2:80" ht="12.75" customHeight="1" x14ac:dyDescent="0.2">
      <c r="B257" s="12"/>
      <c r="C257" s="12"/>
      <c r="D257" s="12"/>
      <c r="F257" s="12"/>
      <c r="G257" s="12"/>
      <c r="H257" s="12"/>
      <c r="J257" s="12"/>
      <c r="K257" s="12"/>
      <c r="L257" s="12"/>
      <c r="N257" s="12"/>
      <c r="O257" s="12"/>
      <c r="P257" s="12"/>
      <c r="R257" s="12"/>
      <c r="S257" s="12"/>
      <c r="T257" s="12"/>
      <c r="V257" s="12"/>
      <c r="W257" s="12"/>
      <c r="X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row>
    <row r="258" spans="2:80" ht="12.75" customHeight="1" x14ac:dyDescent="0.2">
      <c r="B258" s="12"/>
      <c r="C258" s="12"/>
      <c r="D258" s="12"/>
      <c r="F258" s="12"/>
      <c r="G258" s="12"/>
      <c r="H258" s="12"/>
      <c r="J258" s="12"/>
      <c r="K258" s="12"/>
      <c r="L258" s="12"/>
      <c r="N258" s="12"/>
      <c r="O258" s="12"/>
      <c r="P258" s="12"/>
      <c r="R258" s="12"/>
      <c r="S258" s="12"/>
      <c r="T258" s="12"/>
      <c r="V258" s="12"/>
      <c r="W258" s="12"/>
      <c r="X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row>
    <row r="259" spans="2:80" ht="12.75" customHeight="1" x14ac:dyDescent="0.2">
      <c r="B259" s="12"/>
      <c r="C259" s="12"/>
      <c r="D259" s="12"/>
      <c r="F259" s="12"/>
      <c r="G259" s="12"/>
      <c r="H259" s="12"/>
      <c r="J259" s="12"/>
      <c r="K259" s="12"/>
      <c r="L259" s="12"/>
      <c r="N259" s="12"/>
      <c r="O259" s="12"/>
      <c r="P259" s="12"/>
      <c r="R259" s="12"/>
      <c r="S259" s="12"/>
      <c r="T259" s="12"/>
      <c r="V259" s="12"/>
      <c r="W259" s="12"/>
      <c r="X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row>
    <row r="260" spans="2:80" ht="12.75" customHeight="1" x14ac:dyDescent="0.2">
      <c r="B260" s="12"/>
      <c r="C260" s="12"/>
      <c r="D260" s="12"/>
      <c r="F260" s="12"/>
      <c r="G260" s="12"/>
      <c r="H260" s="12"/>
      <c r="J260" s="12"/>
      <c r="K260" s="12"/>
      <c r="L260" s="12"/>
      <c r="N260" s="12"/>
      <c r="O260" s="12"/>
      <c r="P260" s="12"/>
      <c r="R260" s="12"/>
      <c r="S260" s="12"/>
      <c r="T260" s="12"/>
      <c r="V260" s="12"/>
      <c r="W260" s="12"/>
      <c r="X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row>
    <row r="261" spans="2:80" ht="12.75" customHeight="1" x14ac:dyDescent="0.2">
      <c r="B261" s="12"/>
      <c r="C261" s="12"/>
      <c r="D261" s="12"/>
      <c r="F261" s="12"/>
      <c r="G261" s="12"/>
      <c r="H261" s="12"/>
      <c r="J261" s="12"/>
      <c r="K261" s="12"/>
      <c r="L261" s="12"/>
      <c r="N261" s="12"/>
      <c r="O261" s="12"/>
      <c r="P261" s="12"/>
      <c r="R261" s="12"/>
      <c r="S261" s="12"/>
      <c r="T261" s="12"/>
      <c r="V261" s="12"/>
      <c r="W261" s="12"/>
      <c r="X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row>
    <row r="262" spans="2:80" ht="12.75" customHeight="1" x14ac:dyDescent="0.2">
      <c r="B262" s="12"/>
      <c r="C262" s="12"/>
      <c r="D262" s="12"/>
      <c r="F262" s="12"/>
      <c r="G262" s="12"/>
      <c r="H262" s="12"/>
      <c r="J262" s="12"/>
      <c r="K262" s="12"/>
      <c r="L262" s="12"/>
      <c r="N262" s="12"/>
      <c r="O262" s="12"/>
      <c r="P262" s="12"/>
      <c r="R262" s="12"/>
      <c r="S262" s="12"/>
      <c r="T262" s="12"/>
      <c r="V262" s="12"/>
      <c r="W262" s="12"/>
      <c r="X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row>
    <row r="263" spans="2:80" ht="12.75" customHeight="1" x14ac:dyDescent="0.2">
      <c r="B263" s="12"/>
      <c r="C263" s="12"/>
      <c r="D263" s="12"/>
      <c r="F263" s="12"/>
      <c r="G263" s="12"/>
      <c r="H263" s="12"/>
      <c r="J263" s="12"/>
      <c r="K263" s="12"/>
      <c r="L263" s="12"/>
      <c r="N263" s="12"/>
      <c r="O263" s="12"/>
      <c r="P263" s="12"/>
      <c r="R263" s="12"/>
      <c r="S263" s="12"/>
      <c r="T263" s="12"/>
      <c r="V263" s="12"/>
      <c r="W263" s="12"/>
      <c r="X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row>
    <row r="264" spans="2:80" ht="12.75" customHeight="1" x14ac:dyDescent="0.2">
      <c r="B264" s="12"/>
      <c r="C264" s="12"/>
      <c r="D264" s="12"/>
      <c r="F264" s="12"/>
      <c r="G264" s="12"/>
      <c r="H264" s="12"/>
      <c r="J264" s="12"/>
      <c r="K264" s="12"/>
      <c r="L264" s="12"/>
      <c r="N264" s="12"/>
      <c r="O264" s="12"/>
      <c r="P264" s="12"/>
      <c r="R264" s="12"/>
      <c r="S264" s="12"/>
      <c r="T264" s="12"/>
      <c r="V264" s="12"/>
      <c r="W264" s="12"/>
      <c r="X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row>
    <row r="265" spans="2:80" ht="12.75" customHeight="1" x14ac:dyDescent="0.2">
      <c r="B265" s="12"/>
      <c r="C265" s="12"/>
      <c r="D265" s="12"/>
      <c r="F265" s="12"/>
      <c r="G265" s="12"/>
      <c r="H265" s="12"/>
      <c r="J265" s="12"/>
      <c r="K265" s="12"/>
      <c r="L265" s="12"/>
      <c r="N265" s="12"/>
      <c r="O265" s="12"/>
      <c r="P265" s="12"/>
      <c r="R265" s="12"/>
      <c r="S265" s="12"/>
      <c r="T265" s="12"/>
      <c r="V265" s="12"/>
      <c r="W265" s="12"/>
      <c r="X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row>
    <row r="266" spans="2:80" ht="12.75" customHeight="1" x14ac:dyDescent="0.2">
      <c r="B266" s="12"/>
      <c r="C266" s="12"/>
      <c r="D266" s="12"/>
      <c r="F266" s="12"/>
      <c r="G266" s="12"/>
      <c r="H266" s="12"/>
      <c r="J266" s="12"/>
      <c r="K266" s="12"/>
      <c r="L266" s="12"/>
      <c r="N266" s="12"/>
      <c r="O266" s="12"/>
      <c r="P266" s="12"/>
      <c r="R266" s="12"/>
      <c r="S266" s="12"/>
      <c r="T266" s="12"/>
      <c r="V266" s="12"/>
      <c r="W266" s="12"/>
      <c r="X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2"/>
      <c r="BY266" s="12"/>
      <c r="BZ266" s="12"/>
      <c r="CA266" s="12"/>
      <c r="CB266" s="12"/>
    </row>
    <row r="267" spans="2:80" ht="12.75" customHeight="1" x14ac:dyDescent="0.2">
      <c r="B267" s="12"/>
      <c r="C267" s="12"/>
      <c r="D267" s="12"/>
      <c r="F267" s="12"/>
      <c r="G267" s="12"/>
      <c r="H267" s="12"/>
      <c r="J267" s="12"/>
      <c r="K267" s="12"/>
      <c r="L267" s="12"/>
      <c r="N267" s="12"/>
      <c r="O267" s="12"/>
      <c r="P267" s="12"/>
      <c r="R267" s="12"/>
      <c r="S267" s="12"/>
      <c r="T267" s="12"/>
      <c r="V267" s="12"/>
      <c r="W267" s="12"/>
      <c r="X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row>
    <row r="268" spans="2:80" ht="12.75" customHeight="1" x14ac:dyDescent="0.2">
      <c r="B268" s="12"/>
      <c r="C268" s="12"/>
      <c r="D268" s="12"/>
      <c r="F268" s="12"/>
      <c r="G268" s="12"/>
      <c r="H268" s="12"/>
      <c r="J268" s="12"/>
      <c r="K268" s="12"/>
      <c r="L268" s="12"/>
      <c r="N268" s="12"/>
      <c r="O268" s="12"/>
      <c r="P268" s="12"/>
      <c r="R268" s="12"/>
      <c r="S268" s="12"/>
      <c r="T268" s="12"/>
      <c r="V268" s="12"/>
      <c r="W268" s="12"/>
      <c r="X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row>
    <row r="269" spans="2:80" ht="12.75" customHeight="1" x14ac:dyDescent="0.2">
      <c r="B269" s="12"/>
      <c r="C269" s="12"/>
      <c r="D269" s="12"/>
      <c r="F269" s="12"/>
      <c r="G269" s="12"/>
      <c r="H269" s="12"/>
      <c r="J269" s="12"/>
      <c r="K269" s="12"/>
      <c r="L269" s="12"/>
      <c r="N269" s="12"/>
      <c r="O269" s="12"/>
      <c r="P269" s="12"/>
      <c r="R269" s="12"/>
      <c r="S269" s="12"/>
      <c r="T269" s="12"/>
      <c r="V269" s="12"/>
      <c r="W269" s="12"/>
      <c r="X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row>
    <row r="270" spans="2:80" ht="12.75" customHeight="1" x14ac:dyDescent="0.2">
      <c r="B270" s="12"/>
      <c r="C270" s="12"/>
      <c r="D270" s="12"/>
      <c r="F270" s="12"/>
      <c r="G270" s="12"/>
      <c r="H270" s="12"/>
      <c r="J270" s="12"/>
      <c r="K270" s="12"/>
      <c r="L270" s="12"/>
      <c r="N270" s="12"/>
      <c r="O270" s="12"/>
      <c r="P270" s="12"/>
      <c r="R270" s="12"/>
      <c r="S270" s="12"/>
      <c r="T270" s="12"/>
      <c r="V270" s="12"/>
      <c r="W270" s="12"/>
      <c r="X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row>
    <row r="271" spans="2:80" ht="12.75" customHeight="1" x14ac:dyDescent="0.2">
      <c r="B271" s="12"/>
      <c r="C271" s="12"/>
      <c r="D271" s="12"/>
      <c r="F271" s="12"/>
      <c r="G271" s="12"/>
      <c r="H271" s="12"/>
      <c r="J271" s="12"/>
      <c r="K271" s="12"/>
      <c r="L271" s="12"/>
      <c r="N271" s="12"/>
      <c r="O271" s="12"/>
      <c r="P271" s="12"/>
      <c r="R271" s="12"/>
      <c r="S271" s="12"/>
      <c r="T271" s="12"/>
      <c r="V271" s="12"/>
      <c r="W271" s="12"/>
      <c r="X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row>
    <row r="272" spans="2:80" ht="12.75" customHeight="1" x14ac:dyDescent="0.2">
      <c r="B272" s="12"/>
      <c r="C272" s="12"/>
      <c r="D272" s="12"/>
      <c r="F272" s="12"/>
      <c r="G272" s="12"/>
      <c r="H272" s="12"/>
      <c r="J272" s="12"/>
      <c r="K272" s="12"/>
      <c r="L272" s="12"/>
      <c r="N272" s="12"/>
      <c r="O272" s="12"/>
      <c r="P272" s="12"/>
      <c r="R272" s="12"/>
      <c r="S272" s="12"/>
      <c r="T272" s="12"/>
      <c r="V272" s="12"/>
      <c r="W272" s="12"/>
      <c r="X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row>
    <row r="273" spans="2:80" ht="12.75" customHeight="1" x14ac:dyDescent="0.2">
      <c r="B273" s="12"/>
      <c r="C273" s="12"/>
      <c r="D273" s="12"/>
      <c r="F273" s="12"/>
      <c r="G273" s="12"/>
      <c r="H273" s="12"/>
      <c r="J273" s="12"/>
      <c r="K273" s="12"/>
      <c r="L273" s="12"/>
      <c r="N273" s="12"/>
      <c r="O273" s="12"/>
      <c r="P273" s="12"/>
      <c r="R273" s="12"/>
      <c r="S273" s="12"/>
      <c r="T273" s="12"/>
      <c r="V273" s="12"/>
      <c r="W273" s="12"/>
      <c r="X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row>
    <row r="274" spans="2:80" ht="12.75" customHeight="1" x14ac:dyDescent="0.2">
      <c r="B274" s="12"/>
      <c r="C274" s="12"/>
      <c r="D274" s="12"/>
      <c r="F274" s="12"/>
      <c r="G274" s="12"/>
      <c r="H274" s="12"/>
      <c r="J274" s="12"/>
      <c r="K274" s="12"/>
      <c r="L274" s="12"/>
      <c r="N274" s="12"/>
      <c r="O274" s="12"/>
      <c r="P274" s="12"/>
      <c r="R274" s="12"/>
      <c r="S274" s="12"/>
      <c r="T274" s="12"/>
      <c r="V274" s="12"/>
      <c r="W274" s="12"/>
      <c r="X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row>
    <row r="275" spans="2:80" ht="12.75" customHeight="1" x14ac:dyDescent="0.2">
      <c r="B275" s="12"/>
      <c r="C275" s="12"/>
      <c r="D275" s="12"/>
      <c r="F275" s="12"/>
      <c r="G275" s="12"/>
      <c r="H275" s="12"/>
      <c r="J275" s="12"/>
      <c r="K275" s="12"/>
      <c r="L275" s="12"/>
      <c r="N275" s="12"/>
      <c r="O275" s="12"/>
      <c r="P275" s="12"/>
      <c r="R275" s="12"/>
      <c r="S275" s="12"/>
      <c r="T275" s="12"/>
      <c r="V275" s="12"/>
      <c r="W275" s="12"/>
      <c r="X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row>
    <row r="276" spans="2:80" ht="12.75" customHeight="1" x14ac:dyDescent="0.2">
      <c r="B276" s="12"/>
      <c r="C276" s="12"/>
      <c r="D276" s="12"/>
      <c r="F276" s="12"/>
      <c r="G276" s="12"/>
      <c r="H276" s="12"/>
      <c r="J276" s="12"/>
      <c r="K276" s="12"/>
      <c r="L276" s="12"/>
      <c r="N276" s="12"/>
      <c r="O276" s="12"/>
      <c r="P276" s="12"/>
      <c r="R276" s="12"/>
      <c r="S276" s="12"/>
      <c r="T276" s="12"/>
      <c r="V276" s="12"/>
      <c r="W276" s="12"/>
      <c r="X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row>
    <row r="277" spans="2:80" ht="12.75" customHeight="1" x14ac:dyDescent="0.2">
      <c r="B277" s="12"/>
      <c r="C277" s="12"/>
      <c r="D277" s="12"/>
      <c r="F277" s="12"/>
      <c r="G277" s="12"/>
      <c r="H277" s="12"/>
      <c r="J277" s="12"/>
      <c r="K277" s="12"/>
      <c r="L277" s="12"/>
      <c r="N277" s="12"/>
      <c r="O277" s="12"/>
      <c r="P277" s="12"/>
      <c r="R277" s="12"/>
      <c r="S277" s="12"/>
      <c r="T277" s="12"/>
      <c r="V277" s="12"/>
      <c r="W277" s="12"/>
      <c r="X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row>
    <row r="278" spans="2:80" ht="12.75" customHeight="1" x14ac:dyDescent="0.2">
      <c r="B278" s="12"/>
      <c r="C278" s="12"/>
      <c r="D278" s="12"/>
      <c r="F278" s="12"/>
      <c r="G278" s="12"/>
      <c r="H278" s="12"/>
      <c r="J278" s="12"/>
      <c r="K278" s="12"/>
      <c r="L278" s="12"/>
      <c r="N278" s="12"/>
      <c r="O278" s="12"/>
      <c r="P278" s="12"/>
      <c r="R278" s="12"/>
      <c r="S278" s="12"/>
      <c r="T278" s="12"/>
      <c r="V278" s="12"/>
      <c r="W278" s="12"/>
      <c r="X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row>
    <row r="279" spans="2:80" ht="12.75" customHeight="1" x14ac:dyDescent="0.2">
      <c r="B279" s="12"/>
      <c r="C279" s="12"/>
      <c r="D279" s="12"/>
      <c r="F279" s="12"/>
      <c r="G279" s="12"/>
      <c r="H279" s="12"/>
      <c r="J279" s="12"/>
      <c r="K279" s="12"/>
      <c r="L279" s="12"/>
      <c r="N279" s="12"/>
      <c r="O279" s="12"/>
      <c r="P279" s="12"/>
      <c r="R279" s="12"/>
      <c r="S279" s="12"/>
      <c r="T279" s="12"/>
      <c r="V279" s="12"/>
      <c r="W279" s="12"/>
      <c r="X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row>
    <row r="280" spans="2:80" ht="12.75" customHeight="1" x14ac:dyDescent="0.2">
      <c r="B280" s="12"/>
      <c r="C280" s="12"/>
      <c r="D280" s="12"/>
      <c r="F280" s="12"/>
      <c r="G280" s="12"/>
      <c r="H280" s="12"/>
      <c r="J280" s="12"/>
      <c r="K280" s="12"/>
      <c r="L280" s="12"/>
      <c r="N280" s="12"/>
      <c r="O280" s="12"/>
      <c r="P280" s="12"/>
      <c r="R280" s="12"/>
      <c r="S280" s="12"/>
      <c r="T280" s="12"/>
      <c r="V280" s="12"/>
      <c r="W280" s="12"/>
      <c r="X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row>
    <row r="281" spans="2:80" ht="12.75" customHeight="1" x14ac:dyDescent="0.2">
      <c r="B281" s="12"/>
      <c r="C281" s="12"/>
      <c r="D281" s="12"/>
      <c r="F281" s="12"/>
      <c r="G281" s="12"/>
      <c r="H281" s="12"/>
      <c r="J281" s="12"/>
      <c r="K281" s="12"/>
      <c r="L281" s="12"/>
      <c r="N281" s="12"/>
      <c r="O281" s="12"/>
      <c r="P281" s="12"/>
      <c r="R281" s="12"/>
      <c r="S281" s="12"/>
      <c r="T281" s="12"/>
      <c r="V281" s="12"/>
      <c r="W281" s="12"/>
      <c r="X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row>
    <row r="282" spans="2:80" ht="12.75" customHeight="1" x14ac:dyDescent="0.2">
      <c r="B282" s="12"/>
      <c r="C282" s="12"/>
      <c r="D282" s="12"/>
      <c r="F282" s="12"/>
      <c r="G282" s="12"/>
      <c r="H282" s="12"/>
      <c r="J282" s="12"/>
      <c r="K282" s="12"/>
      <c r="L282" s="12"/>
      <c r="N282" s="12"/>
      <c r="O282" s="12"/>
      <c r="P282" s="12"/>
      <c r="R282" s="12"/>
      <c r="S282" s="12"/>
      <c r="T282" s="12"/>
      <c r="V282" s="12"/>
      <c r="W282" s="12"/>
      <c r="X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row>
    <row r="283" spans="2:80" ht="12.75" customHeight="1" x14ac:dyDescent="0.2">
      <c r="B283" s="12"/>
      <c r="C283" s="12"/>
      <c r="D283" s="12"/>
      <c r="F283" s="12"/>
      <c r="G283" s="12"/>
      <c r="H283" s="12"/>
      <c r="J283" s="12"/>
      <c r="K283" s="12"/>
      <c r="L283" s="12"/>
      <c r="N283" s="12"/>
      <c r="O283" s="12"/>
      <c r="P283" s="12"/>
      <c r="R283" s="12"/>
      <c r="S283" s="12"/>
      <c r="T283" s="12"/>
      <c r="V283" s="12"/>
      <c r="W283" s="12"/>
      <c r="X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row>
    <row r="284" spans="2:80" ht="12.75" customHeight="1" x14ac:dyDescent="0.2">
      <c r="B284" s="12"/>
      <c r="C284" s="12"/>
      <c r="D284" s="12"/>
      <c r="F284" s="12"/>
      <c r="G284" s="12"/>
      <c r="H284" s="12"/>
      <c r="J284" s="12"/>
      <c r="K284" s="12"/>
      <c r="L284" s="12"/>
      <c r="N284" s="12"/>
      <c r="O284" s="12"/>
      <c r="P284" s="12"/>
      <c r="R284" s="12"/>
      <c r="S284" s="12"/>
      <c r="T284" s="12"/>
      <c r="V284" s="12"/>
      <c r="W284" s="12"/>
      <c r="X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row>
    <row r="285" spans="2:80" ht="12.75" customHeight="1" x14ac:dyDescent="0.2">
      <c r="B285" s="12"/>
      <c r="C285" s="12"/>
      <c r="D285" s="12"/>
      <c r="F285" s="12"/>
      <c r="G285" s="12"/>
      <c r="H285" s="12"/>
      <c r="J285" s="12"/>
      <c r="K285" s="12"/>
      <c r="L285" s="12"/>
      <c r="N285" s="12"/>
      <c r="O285" s="12"/>
      <c r="P285" s="12"/>
      <c r="R285" s="12"/>
      <c r="S285" s="12"/>
      <c r="T285" s="12"/>
      <c r="V285" s="12"/>
      <c r="W285" s="12"/>
      <c r="X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row>
    <row r="286" spans="2:80" ht="12.75" customHeight="1" x14ac:dyDescent="0.2">
      <c r="B286" s="12"/>
      <c r="C286" s="12"/>
      <c r="D286" s="12"/>
      <c r="F286" s="12"/>
      <c r="G286" s="12"/>
      <c r="H286" s="12"/>
      <c r="J286" s="12"/>
      <c r="K286" s="12"/>
      <c r="L286" s="12"/>
      <c r="N286" s="12"/>
      <c r="O286" s="12"/>
      <c r="P286" s="12"/>
      <c r="R286" s="12"/>
      <c r="S286" s="12"/>
      <c r="T286" s="12"/>
      <c r="V286" s="12"/>
      <c r="W286" s="12"/>
      <c r="X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row>
    <row r="287" spans="2:80" ht="12.75" customHeight="1" x14ac:dyDescent="0.2">
      <c r="B287" s="12"/>
      <c r="C287" s="12"/>
      <c r="D287" s="12"/>
      <c r="F287" s="12"/>
      <c r="G287" s="12"/>
      <c r="H287" s="12"/>
      <c r="J287" s="12"/>
      <c r="K287" s="12"/>
      <c r="L287" s="12"/>
      <c r="N287" s="12"/>
      <c r="O287" s="12"/>
      <c r="P287" s="12"/>
      <c r="R287" s="12"/>
      <c r="S287" s="12"/>
      <c r="T287" s="12"/>
      <c r="V287" s="12"/>
      <c r="W287" s="12"/>
      <c r="X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2"/>
      <c r="BY287" s="12"/>
      <c r="BZ287" s="12"/>
      <c r="CA287" s="12"/>
      <c r="CB287" s="12"/>
    </row>
    <row r="288" spans="2:80" ht="12.75" customHeight="1" x14ac:dyDescent="0.2">
      <c r="B288" s="12"/>
      <c r="C288" s="12"/>
      <c r="D288" s="12"/>
      <c r="F288" s="12"/>
      <c r="G288" s="12"/>
      <c r="H288" s="12"/>
      <c r="J288" s="12"/>
      <c r="K288" s="12"/>
      <c r="L288" s="12"/>
      <c r="N288" s="12"/>
      <c r="O288" s="12"/>
      <c r="P288" s="12"/>
      <c r="R288" s="12"/>
      <c r="S288" s="12"/>
      <c r="T288" s="12"/>
      <c r="V288" s="12"/>
      <c r="W288" s="12"/>
      <c r="X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row>
    <row r="289" spans="2:80" ht="12.75" customHeight="1" x14ac:dyDescent="0.2">
      <c r="B289" s="12"/>
      <c r="C289" s="12"/>
      <c r="D289" s="12"/>
      <c r="F289" s="12"/>
      <c r="G289" s="12"/>
      <c r="H289" s="12"/>
      <c r="J289" s="12"/>
      <c r="K289" s="12"/>
      <c r="L289" s="12"/>
      <c r="N289" s="12"/>
      <c r="O289" s="12"/>
      <c r="P289" s="12"/>
      <c r="R289" s="12"/>
      <c r="S289" s="12"/>
      <c r="T289" s="12"/>
      <c r="V289" s="12"/>
      <c r="W289" s="12"/>
      <c r="X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row>
    <row r="290" spans="2:80" ht="12.75" customHeight="1" x14ac:dyDescent="0.2">
      <c r="B290" s="12"/>
      <c r="C290" s="12"/>
      <c r="D290" s="12"/>
      <c r="F290" s="12"/>
      <c r="G290" s="12"/>
      <c r="H290" s="12"/>
      <c r="J290" s="12"/>
      <c r="K290" s="12"/>
      <c r="L290" s="12"/>
      <c r="N290" s="12"/>
      <c r="O290" s="12"/>
      <c r="P290" s="12"/>
      <c r="R290" s="12"/>
      <c r="S290" s="12"/>
      <c r="T290" s="12"/>
      <c r="V290" s="12"/>
      <c r="W290" s="12"/>
      <c r="X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row>
    <row r="291" spans="2:80" ht="12.75" customHeight="1" x14ac:dyDescent="0.2">
      <c r="B291" s="12"/>
      <c r="C291" s="12"/>
      <c r="D291" s="12"/>
      <c r="F291" s="12"/>
      <c r="G291" s="12"/>
      <c r="H291" s="12"/>
      <c r="J291" s="12"/>
      <c r="K291" s="12"/>
      <c r="L291" s="12"/>
      <c r="N291" s="12"/>
      <c r="O291" s="12"/>
      <c r="P291" s="12"/>
      <c r="R291" s="12"/>
      <c r="S291" s="12"/>
      <c r="T291" s="12"/>
      <c r="V291" s="12"/>
      <c r="W291" s="12"/>
      <c r="X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row>
    <row r="292" spans="2:80" ht="12.75" customHeight="1" x14ac:dyDescent="0.2">
      <c r="B292" s="12"/>
      <c r="C292" s="12"/>
      <c r="D292" s="12"/>
      <c r="F292" s="12"/>
      <c r="G292" s="12"/>
      <c r="H292" s="12"/>
      <c r="J292" s="12"/>
      <c r="K292" s="12"/>
      <c r="L292" s="12"/>
      <c r="N292" s="12"/>
      <c r="O292" s="12"/>
      <c r="P292" s="12"/>
      <c r="R292" s="12"/>
      <c r="S292" s="12"/>
      <c r="T292" s="12"/>
      <c r="V292" s="12"/>
      <c r="W292" s="12"/>
      <c r="X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2"/>
      <c r="BY292" s="12"/>
      <c r="BZ292" s="12"/>
      <c r="CA292" s="12"/>
      <c r="CB292" s="12"/>
    </row>
    <row r="293" spans="2:80" ht="12.75" customHeight="1" x14ac:dyDescent="0.2">
      <c r="B293" s="12"/>
      <c r="C293" s="12"/>
      <c r="D293" s="12"/>
      <c r="F293" s="12"/>
      <c r="G293" s="12"/>
      <c r="H293" s="12"/>
      <c r="J293" s="12"/>
      <c r="K293" s="12"/>
      <c r="L293" s="12"/>
      <c r="N293" s="12"/>
      <c r="O293" s="12"/>
      <c r="P293" s="12"/>
      <c r="R293" s="12"/>
      <c r="S293" s="12"/>
      <c r="T293" s="12"/>
      <c r="V293" s="12"/>
      <c r="W293" s="12"/>
      <c r="X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2"/>
      <c r="BY293" s="12"/>
      <c r="BZ293" s="12"/>
      <c r="CA293" s="12"/>
      <c r="CB293" s="12"/>
    </row>
    <row r="294" spans="2:80" ht="12.75" customHeight="1" x14ac:dyDescent="0.2">
      <c r="B294" s="12"/>
      <c r="C294" s="12"/>
      <c r="D294" s="12"/>
      <c r="F294" s="12"/>
      <c r="G294" s="12"/>
      <c r="H294" s="12"/>
      <c r="J294" s="12"/>
      <c r="K294" s="12"/>
      <c r="L294" s="12"/>
      <c r="N294" s="12"/>
      <c r="O294" s="12"/>
      <c r="P294" s="12"/>
      <c r="R294" s="12"/>
      <c r="S294" s="12"/>
      <c r="T294" s="12"/>
      <c r="V294" s="12"/>
      <c r="W294" s="12"/>
      <c r="X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2"/>
      <c r="BY294" s="12"/>
      <c r="BZ294" s="12"/>
      <c r="CA294" s="12"/>
      <c r="CB294" s="12"/>
    </row>
    <row r="295" spans="2:80" ht="12.75" customHeight="1" x14ac:dyDescent="0.2">
      <c r="B295" s="12"/>
      <c r="C295" s="12"/>
      <c r="D295" s="12"/>
      <c r="F295" s="12"/>
      <c r="G295" s="12"/>
      <c r="H295" s="12"/>
      <c r="J295" s="12"/>
      <c r="K295" s="12"/>
      <c r="L295" s="12"/>
      <c r="N295" s="12"/>
      <c r="O295" s="12"/>
      <c r="P295" s="12"/>
      <c r="R295" s="12"/>
      <c r="S295" s="12"/>
      <c r="T295" s="12"/>
      <c r="V295" s="12"/>
      <c r="W295" s="12"/>
      <c r="X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2"/>
      <c r="BY295" s="12"/>
      <c r="BZ295" s="12"/>
      <c r="CA295" s="12"/>
      <c r="CB295" s="12"/>
    </row>
    <row r="296" spans="2:80" ht="12.75" customHeight="1" x14ac:dyDescent="0.2">
      <c r="B296" s="12"/>
      <c r="C296" s="12"/>
      <c r="D296" s="12"/>
      <c r="F296" s="12"/>
      <c r="G296" s="12"/>
      <c r="H296" s="12"/>
      <c r="J296" s="12"/>
      <c r="K296" s="12"/>
      <c r="L296" s="12"/>
      <c r="N296" s="12"/>
      <c r="O296" s="12"/>
      <c r="P296" s="12"/>
      <c r="R296" s="12"/>
      <c r="S296" s="12"/>
      <c r="T296" s="12"/>
      <c r="V296" s="12"/>
      <c r="W296" s="12"/>
      <c r="X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2"/>
      <c r="BY296" s="12"/>
      <c r="BZ296" s="12"/>
      <c r="CA296" s="12"/>
      <c r="CB296" s="12"/>
    </row>
    <row r="297" spans="2:80" ht="12.75" customHeight="1" x14ac:dyDescent="0.2">
      <c r="B297" s="12"/>
      <c r="C297" s="12"/>
      <c r="D297" s="12"/>
      <c r="F297" s="12"/>
      <c r="G297" s="12"/>
      <c r="H297" s="12"/>
      <c r="J297" s="12"/>
      <c r="K297" s="12"/>
      <c r="L297" s="12"/>
      <c r="N297" s="12"/>
      <c r="O297" s="12"/>
      <c r="P297" s="12"/>
      <c r="R297" s="12"/>
      <c r="S297" s="12"/>
      <c r="T297" s="12"/>
      <c r="V297" s="12"/>
      <c r="W297" s="12"/>
      <c r="X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2"/>
      <c r="BY297" s="12"/>
      <c r="BZ297" s="12"/>
      <c r="CA297" s="12"/>
      <c r="CB297" s="12"/>
    </row>
    <row r="298" spans="2:80" ht="12.75" customHeight="1" x14ac:dyDescent="0.2">
      <c r="B298" s="12"/>
      <c r="C298" s="12"/>
      <c r="D298" s="12"/>
      <c r="F298" s="12"/>
      <c r="G298" s="12"/>
      <c r="H298" s="12"/>
      <c r="J298" s="12"/>
      <c r="K298" s="12"/>
      <c r="L298" s="12"/>
      <c r="N298" s="12"/>
      <c r="O298" s="12"/>
      <c r="P298" s="12"/>
      <c r="R298" s="12"/>
      <c r="S298" s="12"/>
      <c r="T298" s="12"/>
      <c r="V298" s="12"/>
      <c r="W298" s="12"/>
      <c r="X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2"/>
      <c r="BY298" s="12"/>
      <c r="BZ298" s="12"/>
      <c r="CA298" s="12"/>
      <c r="CB298" s="12"/>
    </row>
    <row r="299" spans="2:80" ht="12.75" customHeight="1" x14ac:dyDescent="0.2">
      <c r="B299" s="12"/>
      <c r="C299" s="12"/>
      <c r="D299" s="12"/>
      <c r="F299" s="12"/>
      <c r="G299" s="12"/>
      <c r="H299" s="12"/>
      <c r="J299" s="12"/>
      <c r="K299" s="12"/>
      <c r="L299" s="12"/>
      <c r="N299" s="12"/>
      <c r="O299" s="12"/>
      <c r="P299" s="12"/>
      <c r="R299" s="12"/>
      <c r="S299" s="12"/>
      <c r="T299" s="12"/>
      <c r="V299" s="12"/>
      <c r="W299" s="12"/>
      <c r="X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2"/>
      <c r="BY299" s="12"/>
      <c r="BZ299" s="12"/>
      <c r="CA299" s="12"/>
      <c r="CB299" s="12"/>
    </row>
    <row r="300" spans="2:80" ht="12.75" customHeight="1" x14ac:dyDescent="0.2">
      <c r="B300" s="12"/>
      <c r="C300" s="12"/>
      <c r="D300" s="12"/>
      <c r="F300" s="12"/>
      <c r="G300" s="12"/>
      <c r="H300" s="12"/>
      <c r="J300" s="12"/>
      <c r="K300" s="12"/>
      <c r="L300" s="12"/>
      <c r="N300" s="12"/>
      <c r="O300" s="12"/>
      <c r="P300" s="12"/>
      <c r="R300" s="12"/>
      <c r="S300" s="12"/>
      <c r="T300" s="12"/>
      <c r="V300" s="12"/>
      <c r="W300" s="12"/>
      <c r="X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2"/>
      <c r="BY300" s="12"/>
      <c r="BZ300" s="12"/>
      <c r="CA300" s="12"/>
      <c r="CB300" s="12"/>
    </row>
    <row r="301" spans="2:80" ht="12.75" customHeight="1" x14ac:dyDescent="0.2">
      <c r="B301" s="12"/>
      <c r="C301" s="12"/>
      <c r="D301" s="12"/>
      <c r="F301" s="12"/>
      <c r="G301" s="12"/>
      <c r="H301" s="12"/>
      <c r="J301" s="12"/>
      <c r="K301" s="12"/>
      <c r="L301" s="12"/>
      <c r="N301" s="12"/>
      <c r="O301" s="12"/>
      <c r="P301" s="12"/>
      <c r="R301" s="12"/>
      <c r="S301" s="12"/>
      <c r="T301" s="12"/>
      <c r="V301" s="12"/>
      <c r="W301" s="12"/>
      <c r="X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2"/>
      <c r="BY301" s="12"/>
      <c r="BZ301" s="12"/>
      <c r="CA301" s="12"/>
      <c r="CB301" s="12"/>
    </row>
    <row r="302" spans="2:80" ht="12.75" customHeight="1" x14ac:dyDescent="0.2">
      <c r="B302" s="12"/>
      <c r="C302" s="12"/>
      <c r="D302" s="12"/>
      <c r="F302" s="12"/>
      <c r="G302" s="12"/>
      <c r="H302" s="12"/>
      <c r="J302" s="12"/>
      <c r="K302" s="12"/>
      <c r="L302" s="12"/>
      <c r="N302" s="12"/>
      <c r="O302" s="12"/>
      <c r="P302" s="12"/>
      <c r="R302" s="12"/>
      <c r="S302" s="12"/>
      <c r="T302" s="12"/>
      <c r="V302" s="12"/>
      <c r="W302" s="12"/>
      <c r="X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2"/>
      <c r="BY302" s="12"/>
      <c r="BZ302" s="12"/>
      <c r="CA302" s="12"/>
      <c r="CB302" s="12"/>
    </row>
    <row r="303" spans="2:80" ht="12.75" customHeight="1" x14ac:dyDescent="0.2">
      <c r="B303" s="12"/>
      <c r="C303" s="12"/>
      <c r="D303" s="12"/>
      <c r="F303" s="12"/>
      <c r="G303" s="12"/>
      <c r="H303" s="12"/>
      <c r="J303" s="12"/>
      <c r="K303" s="12"/>
      <c r="L303" s="12"/>
      <c r="N303" s="12"/>
      <c r="O303" s="12"/>
      <c r="P303" s="12"/>
      <c r="R303" s="12"/>
      <c r="S303" s="12"/>
      <c r="T303" s="12"/>
      <c r="V303" s="12"/>
      <c r="W303" s="12"/>
      <c r="X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2"/>
      <c r="BY303" s="12"/>
      <c r="BZ303" s="12"/>
      <c r="CA303" s="12"/>
      <c r="CB303" s="12"/>
    </row>
    <row r="304" spans="2:80" ht="12.75" customHeight="1" x14ac:dyDescent="0.2">
      <c r="B304" s="12"/>
      <c r="C304" s="12"/>
      <c r="D304" s="12"/>
      <c r="F304" s="12"/>
      <c r="G304" s="12"/>
      <c r="H304" s="12"/>
      <c r="J304" s="12"/>
      <c r="K304" s="12"/>
      <c r="L304" s="12"/>
      <c r="N304" s="12"/>
      <c r="O304" s="12"/>
      <c r="P304" s="12"/>
      <c r="R304" s="12"/>
      <c r="S304" s="12"/>
      <c r="T304" s="12"/>
      <c r="V304" s="12"/>
      <c r="W304" s="12"/>
      <c r="X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2"/>
      <c r="BY304" s="12"/>
      <c r="BZ304" s="12"/>
      <c r="CA304" s="12"/>
      <c r="CB304" s="12"/>
    </row>
    <row r="305" spans="2:80" ht="12.75" customHeight="1" x14ac:dyDescent="0.2">
      <c r="B305" s="12"/>
      <c r="C305" s="12"/>
      <c r="D305" s="12"/>
      <c r="F305" s="12"/>
      <c r="G305" s="12"/>
      <c r="H305" s="12"/>
      <c r="J305" s="12"/>
      <c r="K305" s="12"/>
      <c r="L305" s="12"/>
      <c r="N305" s="12"/>
      <c r="O305" s="12"/>
      <c r="P305" s="12"/>
      <c r="R305" s="12"/>
      <c r="S305" s="12"/>
      <c r="T305" s="12"/>
      <c r="V305" s="12"/>
      <c r="W305" s="12"/>
      <c r="X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2"/>
      <c r="BY305" s="12"/>
      <c r="BZ305" s="12"/>
      <c r="CA305" s="12"/>
      <c r="CB305" s="12"/>
    </row>
    <row r="306" spans="2:80" ht="12.75" customHeight="1" x14ac:dyDescent="0.2">
      <c r="B306" s="12"/>
      <c r="C306" s="12"/>
      <c r="D306" s="12"/>
      <c r="F306" s="12"/>
      <c r="G306" s="12"/>
      <c r="H306" s="12"/>
      <c r="J306" s="12"/>
      <c r="K306" s="12"/>
      <c r="L306" s="12"/>
      <c r="N306" s="12"/>
      <c r="O306" s="12"/>
      <c r="P306" s="12"/>
      <c r="R306" s="12"/>
      <c r="S306" s="12"/>
      <c r="T306" s="12"/>
      <c r="V306" s="12"/>
      <c r="W306" s="12"/>
      <c r="X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row>
    <row r="307" spans="2:80" ht="12.75" customHeight="1" x14ac:dyDescent="0.2">
      <c r="B307" s="12"/>
      <c r="C307" s="12"/>
      <c r="D307" s="12"/>
      <c r="F307" s="12"/>
      <c r="G307" s="12"/>
      <c r="H307" s="12"/>
      <c r="J307" s="12"/>
      <c r="K307" s="12"/>
      <c r="L307" s="12"/>
      <c r="N307" s="12"/>
      <c r="O307" s="12"/>
      <c r="P307" s="12"/>
      <c r="R307" s="12"/>
      <c r="S307" s="12"/>
      <c r="T307" s="12"/>
      <c r="V307" s="12"/>
      <c r="W307" s="12"/>
      <c r="X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row>
    <row r="308" spans="2:80" ht="12.75" customHeight="1" x14ac:dyDescent="0.2">
      <c r="B308" s="12"/>
      <c r="C308" s="12"/>
      <c r="D308" s="12"/>
      <c r="F308" s="12"/>
      <c r="G308" s="12"/>
      <c r="H308" s="12"/>
      <c r="J308" s="12"/>
      <c r="K308" s="12"/>
      <c r="L308" s="12"/>
      <c r="N308" s="12"/>
      <c r="O308" s="12"/>
      <c r="P308" s="12"/>
      <c r="R308" s="12"/>
      <c r="S308" s="12"/>
      <c r="T308" s="12"/>
      <c r="V308" s="12"/>
      <c r="W308" s="12"/>
      <c r="X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2"/>
      <c r="BY308" s="12"/>
      <c r="BZ308" s="12"/>
      <c r="CA308" s="12"/>
      <c r="CB308" s="12"/>
    </row>
    <row r="309" spans="2:80" ht="12.75" customHeight="1" x14ac:dyDescent="0.2">
      <c r="B309" s="12"/>
      <c r="C309" s="12"/>
      <c r="D309" s="12"/>
      <c r="F309" s="12"/>
      <c r="G309" s="12"/>
      <c r="H309" s="12"/>
      <c r="J309" s="12"/>
      <c r="K309" s="12"/>
      <c r="L309" s="12"/>
      <c r="N309" s="12"/>
      <c r="O309" s="12"/>
      <c r="P309" s="12"/>
      <c r="R309" s="12"/>
      <c r="S309" s="12"/>
      <c r="T309" s="12"/>
      <c r="V309" s="12"/>
      <c r="W309" s="12"/>
      <c r="X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row>
    <row r="310" spans="2:80" ht="12.75" customHeight="1" x14ac:dyDescent="0.2">
      <c r="B310" s="12"/>
      <c r="C310" s="12"/>
      <c r="D310" s="12"/>
      <c r="F310" s="12"/>
      <c r="G310" s="12"/>
      <c r="H310" s="12"/>
      <c r="J310" s="12"/>
      <c r="K310" s="12"/>
      <c r="L310" s="12"/>
      <c r="N310" s="12"/>
      <c r="O310" s="12"/>
      <c r="P310" s="12"/>
      <c r="R310" s="12"/>
      <c r="S310" s="12"/>
      <c r="T310" s="12"/>
      <c r="V310" s="12"/>
      <c r="W310" s="12"/>
      <c r="X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row>
    <row r="311" spans="2:80" ht="12.75" customHeight="1" x14ac:dyDescent="0.2">
      <c r="B311" s="12"/>
      <c r="C311" s="12"/>
      <c r="D311" s="12"/>
      <c r="F311" s="12"/>
      <c r="G311" s="12"/>
      <c r="H311" s="12"/>
      <c r="J311" s="12"/>
      <c r="K311" s="12"/>
      <c r="L311" s="12"/>
      <c r="N311" s="12"/>
      <c r="O311" s="12"/>
      <c r="P311" s="12"/>
      <c r="R311" s="12"/>
      <c r="S311" s="12"/>
      <c r="T311" s="12"/>
      <c r="V311" s="12"/>
      <c r="W311" s="12"/>
      <c r="X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row>
    <row r="312" spans="2:80" ht="12.75" customHeight="1" x14ac:dyDescent="0.2">
      <c r="B312" s="12"/>
      <c r="C312" s="12"/>
      <c r="D312" s="12"/>
      <c r="F312" s="12"/>
      <c r="G312" s="12"/>
      <c r="H312" s="12"/>
      <c r="J312" s="12"/>
      <c r="K312" s="12"/>
      <c r="L312" s="12"/>
      <c r="N312" s="12"/>
      <c r="O312" s="12"/>
      <c r="P312" s="12"/>
      <c r="R312" s="12"/>
      <c r="S312" s="12"/>
      <c r="T312" s="12"/>
      <c r="V312" s="12"/>
      <c r="W312" s="12"/>
      <c r="X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2"/>
      <c r="BY312" s="12"/>
      <c r="BZ312" s="12"/>
      <c r="CA312" s="12"/>
      <c r="CB312" s="12"/>
    </row>
    <row r="313" spans="2:80" ht="12.75" customHeight="1" x14ac:dyDescent="0.2">
      <c r="B313" s="12"/>
      <c r="C313" s="12"/>
      <c r="D313" s="12"/>
      <c r="F313" s="12"/>
      <c r="G313" s="12"/>
      <c r="H313" s="12"/>
      <c r="J313" s="12"/>
      <c r="K313" s="12"/>
      <c r="L313" s="12"/>
      <c r="N313" s="12"/>
      <c r="O313" s="12"/>
      <c r="P313" s="12"/>
      <c r="R313" s="12"/>
      <c r="S313" s="12"/>
      <c r="T313" s="12"/>
      <c r="V313" s="12"/>
      <c r="W313" s="12"/>
      <c r="X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2"/>
      <c r="BY313" s="12"/>
      <c r="BZ313" s="12"/>
      <c r="CA313" s="12"/>
      <c r="CB313" s="12"/>
    </row>
    <row r="314" spans="2:80" ht="12.75" customHeight="1" x14ac:dyDescent="0.2">
      <c r="B314" s="12"/>
      <c r="C314" s="12"/>
      <c r="D314" s="12"/>
      <c r="F314" s="12"/>
      <c r="G314" s="12"/>
      <c r="H314" s="12"/>
      <c r="J314" s="12"/>
      <c r="K314" s="12"/>
      <c r="L314" s="12"/>
      <c r="N314" s="12"/>
      <c r="O314" s="12"/>
      <c r="P314" s="12"/>
      <c r="R314" s="12"/>
      <c r="S314" s="12"/>
      <c r="T314" s="12"/>
      <c r="V314" s="12"/>
      <c r="W314" s="12"/>
      <c r="X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row>
    <row r="315" spans="2:80" ht="12.75" customHeight="1" x14ac:dyDescent="0.2">
      <c r="D315" s="12"/>
      <c r="F315" s="12"/>
      <c r="G315" s="12"/>
      <c r="H315" s="12"/>
      <c r="J315" s="12"/>
      <c r="K315" s="12"/>
      <c r="L315" s="12"/>
      <c r="N315" s="12"/>
      <c r="O315" s="12"/>
      <c r="P315" s="12"/>
      <c r="R315" s="12"/>
      <c r="S315" s="12"/>
      <c r="T315" s="12"/>
      <c r="V315" s="12"/>
      <c r="W315" s="12"/>
      <c r="X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2"/>
      <c r="BY315" s="12"/>
      <c r="BZ315" s="12"/>
      <c r="CA315" s="12"/>
      <c r="CB315" s="12"/>
    </row>
    <row r="316" spans="2:80" ht="12.75" customHeight="1" x14ac:dyDescent="0.2">
      <c r="D316" s="12"/>
      <c r="F316" s="12"/>
      <c r="G316" s="12"/>
      <c r="H316" s="12"/>
      <c r="J316" s="12"/>
      <c r="K316" s="12"/>
      <c r="L316" s="12"/>
      <c r="P316" s="12"/>
      <c r="R316" s="12"/>
      <c r="S316" s="12"/>
      <c r="T316" s="12"/>
      <c r="V316" s="12"/>
      <c r="W316" s="12"/>
      <c r="X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row>
    <row r="317" spans="2:80" ht="12.75" customHeight="1" x14ac:dyDescent="0.2">
      <c r="D317" s="12"/>
      <c r="H317" s="12"/>
      <c r="J317" s="12"/>
      <c r="K317" s="12"/>
      <c r="L317" s="12"/>
      <c r="P317" s="12"/>
      <c r="R317" s="12"/>
      <c r="S317" s="12"/>
      <c r="T317" s="12"/>
      <c r="V317" s="12"/>
      <c r="W317" s="12"/>
      <c r="X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2"/>
      <c r="BY317" s="12"/>
      <c r="BZ317" s="12"/>
      <c r="CA317" s="12"/>
      <c r="CB317" s="12"/>
    </row>
    <row r="318" spans="2:80" ht="12.75" customHeight="1" x14ac:dyDescent="0.2">
      <c r="D318" s="12"/>
      <c r="H318" s="12"/>
      <c r="J318" s="12"/>
      <c r="K318" s="12"/>
      <c r="L318" s="12"/>
      <c r="P318" s="12"/>
      <c r="R318" s="12"/>
      <c r="S318" s="12"/>
      <c r="T318" s="12"/>
      <c r="V318" s="12"/>
      <c r="W318" s="12"/>
      <c r="X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2"/>
      <c r="BY318" s="12"/>
      <c r="BZ318" s="12"/>
      <c r="CA318" s="12"/>
      <c r="CB318" s="12"/>
    </row>
    <row r="319" spans="2:80" ht="12.75" customHeight="1" x14ac:dyDescent="0.2">
      <c r="D319" s="12"/>
      <c r="H319" s="12"/>
      <c r="J319" s="12"/>
      <c r="K319" s="12"/>
      <c r="L319" s="12"/>
      <c r="P319" s="12"/>
      <c r="R319" s="12"/>
      <c r="S319" s="12"/>
      <c r="T319" s="12"/>
      <c r="V319" s="12"/>
      <c r="W319" s="12"/>
      <c r="X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c r="BZ319" s="12"/>
      <c r="CA319" s="12"/>
      <c r="CB319" s="12"/>
    </row>
    <row r="320" spans="2:80" ht="12.75" customHeight="1" x14ac:dyDescent="0.2">
      <c r="D320" s="12"/>
      <c r="H320" s="12"/>
      <c r="J320" s="12"/>
      <c r="K320" s="12"/>
      <c r="L320" s="12"/>
      <c r="P320" s="12"/>
      <c r="R320" s="12"/>
      <c r="S320" s="12"/>
      <c r="T320" s="12"/>
      <c r="V320" s="12"/>
      <c r="W320" s="12"/>
      <c r="X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2"/>
      <c r="BY320" s="12"/>
      <c r="BZ320" s="12"/>
      <c r="CA320" s="12"/>
      <c r="CB320" s="12"/>
    </row>
    <row r="321" spans="4:80" ht="12.75" customHeight="1" x14ac:dyDescent="0.2">
      <c r="D321" s="12"/>
      <c r="H321" s="12"/>
      <c r="J321" s="12"/>
      <c r="K321" s="12"/>
      <c r="L321" s="12"/>
      <c r="P321" s="12"/>
      <c r="R321" s="12"/>
      <c r="S321" s="12"/>
      <c r="T321" s="12"/>
      <c r="V321" s="12"/>
      <c r="W321" s="12"/>
      <c r="X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row>
    <row r="322" spans="4:80" ht="12.75" customHeight="1" x14ac:dyDescent="0.2">
      <c r="D322" s="12"/>
      <c r="H322" s="12"/>
      <c r="L322" s="12"/>
      <c r="P322" s="12"/>
      <c r="R322" s="12"/>
      <c r="S322" s="12"/>
      <c r="T322" s="12"/>
      <c r="V322" s="12"/>
      <c r="W322" s="12"/>
      <c r="X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row>
    <row r="323" spans="4:80" ht="12.75" customHeight="1" x14ac:dyDescent="0.2">
      <c r="D323" s="12"/>
      <c r="H323" s="12"/>
      <c r="L323" s="12"/>
      <c r="P323" s="12"/>
      <c r="R323" s="12"/>
      <c r="S323" s="12"/>
      <c r="T323" s="12"/>
      <c r="V323" s="12"/>
      <c r="W323" s="12"/>
      <c r="X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row>
    <row r="324" spans="4:80" x14ac:dyDescent="0.2">
      <c r="D324" s="12"/>
      <c r="H324" s="12"/>
      <c r="L324" s="12"/>
      <c r="P324" s="12"/>
      <c r="R324" s="12"/>
      <c r="S324" s="12"/>
      <c r="T324" s="12"/>
      <c r="V324" s="12"/>
      <c r="W324" s="12"/>
      <c r="X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2"/>
      <c r="BY324" s="12"/>
      <c r="BZ324" s="12"/>
      <c r="CA324" s="12"/>
      <c r="CB324" s="12"/>
    </row>
    <row r="325" spans="4:80" x14ac:dyDescent="0.2">
      <c r="D325" s="12"/>
      <c r="H325" s="12"/>
      <c r="L325" s="12"/>
      <c r="P325" s="12"/>
      <c r="R325" s="12"/>
      <c r="S325" s="12"/>
      <c r="T325" s="12"/>
      <c r="V325" s="12"/>
      <c r="W325" s="12"/>
      <c r="X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2"/>
      <c r="BY325" s="12"/>
      <c r="BZ325" s="12"/>
      <c r="CA325" s="12"/>
      <c r="CB325" s="12"/>
    </row>
    <row r="326" spans="4:80" x14ac:dyDescent="0.2">
      <c r="D326" s="12"/>
      <c r="H326" s="12"/>
      <c r="L326" s="12"/>
      <c r="P326" s="12"/>
      <c r="R326" s="12"/>
      <c r="S326" s="12"/>
      <c r="T326" s="12"/>
      <c r="V326" s="12"/>
      <c r="W326" s="12"/>
      <c r="X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row>
    <row r="327" spans="4:80" x14ac:dyDescent="0.2">
      <c r="D327" s="12"/>
      <c r="H327" s="12"/>
      <c r="L327" s="12"/>
      <c r="P327" s="12"/>
      <c r="R327" s="12"/>
      <c r="S327" s="12"/>
      <c r="T327" s="12"/>
      <c r="V327" s="12"/>
      <c r="W327" s="12"/>
      <c r="X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row>
    <row r="328" spans="4:80" x14ac:dyDescent="0.2">
      <c r="D328" s="12"/>
      <c r="H328" s="12"/>
      <c r="L328" s="12"/>
      <c r="P328" s="12"/>
      <c r="R328" s="12"/>
      <c r="S328" s="12"/>
      <c r="T328" s="12"/>
      <c r="V328" s="12"/>
      <c r="W328" s="12"/>
      <c r="X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row>
    <row r="329" spans="4:80" x14ac:dyDescent="0.2">
      <c r="D329" s="12"/>
      <c r="H329" s="12"/>
      <c r="L329" s="12"/>
      <c r="P329" s="12"/>
      <c r="R329" s="12"/>
      <c r="S329" s="12"/>
      <c r="T329" s="12"/>
      <c r="V329" s="12"/>
      <c r="W329" s="12"/>
      <c r="X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2"/>
      <c r="BY329" s="12"/>
      <c r="BZ329" s="12"/>
      <c r="CA329" s="12"/>
      <c r="CB329" s="12"/>
    </row>
    <row r="330" spans="4:80" x14ac:dyDescent="0.2">
      <c r="D330" s="12"/>
      <c r="H330" s="12"/>
      <c r="L330" s="12"/>
      <c r="P330" s="12"/>
      <c r="R330" s="12"/>
      <c r="S330" s="12"/>
      <c r="T330" s="12"/>
      <c r="V330" s="12"/>
      <c r="W330" s="12"/>
      <c r="X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2"/>
      <c r="BY330" s="12"/>
      <c r="BZ330" s="12"/>
      <c r="CA330" s="12"/>
      <c r="CB330" s="12"/>
    </row>
    <row r="331" spans="4:80" x14ac:dyDescent="0.2">
      <c r="D331" s="12"/>
      <c r="H331" s="12"/>
      <c r="L331" s="12"/>
      <c r="P331" s="12"/>
      <c r="R331" s="12"/>
      <c r="S331" s="12"/>
      <c r="T331" s="12"/>
      <c r="V331" s="12"/>
      <c r="W331" s="12"/>
      <c r="X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row>
    <row r="332" spans="4:80" x14ac:dyDescent="0.2">
      <c r="D332" s="12"/>
      <c r="H332" s="12"/>
      <c r="L332" s="12"/>
      <c r="P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c r="BS332" s="12"/>
      <c r="BT332" s="12"/>
    </row>
    <row r="333" spans="4:80" x14ac:dyDescent="0.2">
      <c r="H333" s="12"/>
      <c r="L333" s="12"/>
      <c r="P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c r="BQ333" s="12"/>
      <c r="BR333" s="12"/>
      <c r="BS333" s="12"/>
      <c r="BT333" s="12"/>
    </row>
    <row r="334" spans="4:80" x14ac:dyDescent="0.2">
      <c r="H334" s="12"/>
      <c r="L334" s="12"/>
    </row>
    <row r="335" spans="4:80" x14ac:dyDescent="0.2">
      <c r="L335" s="12"/>
    </row>
    <row r="336" spans="4:80" x14ac:dyDescent="0.2">
      <c r="L336" s="12"/>
    </row>
    <row r="337" spans="12:12" x14ac:dyDescent="0.2">
      <c r="L337" s="12"/>
    </row>
    <row r="338" spans="12:12" x14ac:dyDescent="0.2">
      <c r="L338" s="12"/>
    </row>
    <row r="339" spans="12:12" x14ac:dyDescent="0.2">
      <c r="L339" s="12"/>
    </row>
  </sheetData>
  <sortState xmlns:xlrd2="http://schemas.microsoft.com/office/spreadsheetml/2017/richdata2" ref="R6:S26">
    <sortCondition descending="1" ref="S6:S26"/>
  </sortState>
  <mergeCells count="43">
    <mergeCell ref="B2:D2"/>
    <mergeCell ref="B4:D4"/>
    <mergeCell ref="AT2:AV2"/>
    <mergeCell ref="AP2:AR2"/>
    <mergeCell ref="F2:H2"/>
    <mergeCell ref="F4:H4"/>
    <mergeCell ref="J2:L2"/>
    <mergeCell ref="J4:L4"/>
    <mergeCell ref="R2:T2"/>
    <mergeCell ref="N2:P2"/>
    <mergeCell ref="N4:P4"/>
    <mergeCell ref="R4:T4"/>
    <mergeCell ref="BF4:BH4"/>
    <mergeCell ref="AX4:AZ4"/>
    <mergeCell ref="BB35:BD43"/>
    <mergeCell ref="BB4:BD4"/>
    <mergeCell ref="AL4:AN4"/>
    <mergeCell ref="AT4:AV4"/>
    <mergeCell ref="Z4:AB4"/>
    <mergeCell ref="AP4:AR4"/>
    <mergeCell ref="AH4:AJ4"/>
    <mergeCell ref="V2:X2"/>
    <mergeCell ref="V4:X4"/>
    <mergeCell ref="Z2:AB2"/>
    <mergeCell ref="AD2:AF2"/>
    <mergeCell ref="AH2:AJ2"/>
    <mergeCell ref="AD4:AF4"/>
    <mergeCell ref="AL2:AN2"/>
    <mergeCell ref="CD2:CF2"/>
    <mergeCell ref="AX2:AZ2"/>
    <mergeCell ref="BB2:BD2"/>
    <mergeCell ref="BF2:BH2"/>
    <mergeCell ref="BJ2:BL2"/>
    <mergeCell ref="BR2:BT2"/>
    <mergeCell ref="BV2:BX2"/>
    <mergeCell ref="BN2:BP2"/>
    <mergeCell ref="BZ2:CB2"/>
    <mergeCell ref="CD4:CF4"/>
    <mergeCell ref="BJ4:BL4"/>
    <mergeCell ref="BN4:BP4"/>
    <mergeCell ref="BR4:BT4"/>
    <mergeCell ref="BV4:BX4"/>
    <mergeCell ref="BZ4:CB4"/>
  </mergeCells>
  <printOptions horizontalCentered="1" verticalCentered="1"/>
  <pageMargins left="0.23622047244094491" right="0.23622047244094491" top="0.74803149606299213" bottom="0.74803149606299213" header="0.31496062992125984" footer="0.31496062992125984"/>
  <pageSetup paperSize="9" fitToWidth="0" orientation="portrait" r:id="rId1"/>
  <headerFooter>
    <oddFooter xml:space="preserve">&amp;C&amp;9
</oddFooter>
  </headerFooter>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F100"/>
  <sheetViews>
    <sheetView showWhiteSpace="0" zoomScale="90" zoomScaleNormal="90" workbookViewId="0">
      <selection activeCell="D27" sqref="D27"/>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1.75" customHeight="1" x14ac:dyDescent="0.25">
      <c r="B2" s="53" t="s">
        <v>261</v>
      </c>
      <c r="C2" s="53"/>
      <c r="D2" s="53"/>
      <c r="F2" s="53" t="s">
        <v>261</v>
      </c>
      <c r="G2" s="53"/>
      <c r="H2" s="53"/>
      <c r="J2" s="53" t="s">
        <v>261</v>
      </c>
      <c r="K2" s="53"/>
      <c r="L2" s="53"/>
      <c r="N2" s="53" t="s">
        <v>261</v>
      </c>
      <c r="O2" s="53"/>
      <c r="P2" s="53"/>
      <c r="R2" s="53" t="s">
        <v>261</v>
      </c>
      <c r="S2" s="53"/>
      <c r="T2" s="53"/>
      <c r="V2" s="53" t="s">
        <v>261</v>
      </c>
      <c r="W2" s="53"/>
      <c r="X2" s="53"/>
      <c r="Z2" s="53" t="s">
        <v>261</v>
      </c>
      <c r="AA2" s="53"/>
      <c r="AB2" s="53"/>
      <c r="AC2" s="4"/>
      <c r="AD2" s="53" t="s">
        <v>261</v>
      </c>
      <c r="AE2" s="53"/>
      <c r="AF2" s="53"/>
      <c r="AG2" s="4"/>
      <c r="AH2" s="53" t="s">
        <v>261</v>
      </c>
      <c r="AI2" s="53"/>
      <c r="AJ2" s="53"/>
      <c r="AK2" s="4"/>
      <c r="AL2" s="53" t="s">
        <v>261</v>
      </c>
      <c r="AM2" s="53"/>
      <c r="AN2" s="53"/>
      <c r="AO2" s="4"/>
      <c r="AP2" s="53" t="s">
        <v>261</v>
      </c>
      <c r="AQ2" s="53"/>
      <c r="AR2" s="53"/>
      <c r="AT2" s="53" t="s">
        <v>261</v>
      </c>
      <c r="AU2" s="53"/>
      <c r="AV2" s="53"/>
      <c r="AX2" s="53" t="s">
        <v>261</v>
      </c>
      <c r="AY2" s="53"/>
      <c r="AZ2" s="53"/>
      <c r="BB2" s="53" t="s">
        <v>261</v>
      </c>
      <c r="BC2" s="53"/>
      <c r="BD2" s="53"/>
      <c r="BF2" s="53" t="s">
        <v>261</v>
      </c>
      <c r="BG2" s="53"/>
      <c r="BH2" s="53"/>
      <c r="BJ2" s="53" t="s">
        <v>261</v>
      </c>
      <c r="BK2" s="53"/>
      <c r="BL2" s="53"/>
      <c r="BN2" s="53" t="s">
        <v>261</v>
      </c>
      <c r="BO2" s="53"/>
      <c r="BP2" s="53"/>
      <c r="BR2" s="53" t="s">
        <v>261</v>
      </c>
      <c r="BS2" s="53"/>
      <c r="BT2" s="53"/>
      <c r="BV2" s="53" t="s">
        <v>261</v>
      </c>
      <c r="BW2" s="53"/>
      <c r="BX2" s="53"/>
      <c r="BZ2" s="53" t="s">
        <v>261</v>
      </c>
      <c r="CA2" s="53"/>
      <c r="CB2" s="53"/>
      <c r="CD2" s="53" t="s">
        <v>261</v>
      </c>
      <c r="CE2" s="53"/>
      <c r="CF2" s="53"/>
    </row>
    <row r="3" spans="2:84" ht="12.75" customHeight="1" x14ac:dyDescent="0.25">
      <c r="B3" s="4"/>
      <c r="C3" s="4"/>
      <c r="D3" s="4"/>
      <c r="F3" s="4"/>
      <c r="G3" s="4"/>
      <c r="H3" s="4"/>
      <c r="J3" s="4"/>
      <c r="K3" s="4"/>
      <c r="L3" s="4"/>
      <c r="N3" s="4"/>
      <c r="O3" s="4"/>
      <c r="P3" s="4"/>
      <c r="R3" s="4"/>
      <c r="S3" s="4"/>
      <c r="T3" s="4"/>
      <c r="V3" s="4"/>
      <c r="W3" s="4"/>
      <c r="X3" s="4"/>
      <c r="Z3" s="4"/>
      <c r="AA3" s="4"/>
      <c r="AB3" s="4"/>
      <c r="AC3" s="4"/>
      <c r="AD3" s="4"/>
      <c r="AE3" s="4"/>
      <c r="AF3" s="4"/>
      <c r="AG3" s="4"/>
      <c r="AH3" s="4"/>
      <c r="AI3" s="4"/>
      <c r="AJ3" s="4"/>
      <c r="AK3" s="4"/>
      <c r="AL3" s="4"/>
      <c r="AM3" s="4"/>
      <c r="AN3" s="4"/>
      <c r="AO3" s="4"/>
      <c r="AP3" s="4"/>
      <c r="AQ3" s="4"/>
      <c r="AR3" s="4"/>
    </row>
    <row r="4" spans="2:84" s="12" customFormat="1" ht="39.75" customHeight="1" x14ac:dyDescent="0.2">
      <c r="B4" s="47" t="s">
        <v>381</v>
      </c>
      <c r="C4" s="48"/>
      <c r="D4" s="49"/>
      <c r="F4" s="47" t="s">
        <v>370</v>
      </c>
      <c r="G4" s="48"/>
      <c r="H4" s="49"/>
      <c r="J4" s="47" t="s">
        <v>357</v>
      </c>
      <c r="K4" s="48"/>
      <c r="L4" s="49"/>
      <c r="N4" s="47" t="s">
        <v>337</v>
      </c>
      <c r="O4" s="48"/>
      <c r="P4" s="49"/>
      <c r="R4" s="47" t="s">
        <v>328</v>
      </c>
      <c r="S4" s="48"/>
      <c r="T4" s="49"/>
      <c r="V4" s="47" t="s">
        <v>317</v>
      </c>
      <c r="W4" s="48"/>
      <c r="X4" s="49"/>
      <c r="Z4" s="47" t="s">
        <v>260</v>
      </c>
      <c r="AA4" s="48"/>
      <c r="AB4" s="49"/>
      <c r="AD4" s="47" t="s">
        <v>246</v>
      </c>
      <c r="AE4" s="48"/>
      <c r="AF4" s="49"/>
      <c r="AH4" s="47" t="s">
        <v>247</v>
      </c>
      <c r="AI4" s="48"/>
      <c r="AJ4" s="49"/>
      <c r="AL4" s="47" t="s">
        <v>248</v>
      </c>
      <c r="AM4" s="48"/>
      <c r="AN4" s="49"/>
      <c r="AP4" s="47" t="s">
        <v>249</v>
      </c>
      <c r="AQ4" s="48"/>
      <c r="AR4" s="49"/>
      <c r="AT4" s="47" t="s">
        <v>250</v>
      </c>
      <c r="AU4" s="51"/>
      <c r="AV4" s="52"/>
      <c r="AX4" s="47" t="s">
        <v>251</v>
      </c>
      <c r="AY4" s="51"/>
      <c r="AZ4" s="52"/>
      <c r="BB4" s="47" t="s">
        <v>252</v>
      </c>
      <c r="BC4" s="51"/>
      <c r="BD4" s="52"/>
      <c r="BF4" s="47" t="s">
        <v>253</v>
      </c>
      <c r="BG4" s="51"/>
      <c r="BH4" s="52"/>
      <c r="BJ4" s="47" t="s">
        <v>254</v>
      </c>
      <c r="BK4" s="51"/>
      <c r="BL4" s="52"/>
      <c r="BN4" s="47" t="s">
        <v>255</v>
      </c>
      <c r="BO4" s="51"/>
      <c r="BP4" s="52"/>
      <c r="BR4" s="47" t="s">
        <v>256</v>
      </c>
      <c r="BS4" s="51"/>
      <c r="BT4" s="52"/>
      <c r="BV4" s="47" t="s">
        <v>257</v>
      </c>
      <c r="BW4" s="51"/>
      <c r="BX4" s="52"/>
      <c r="BZ4" s="47" t="s">
        <v>258</v>
      </c>
      <c r="CA4" s="51"/>
      <c r="CB4" s="52"/>
      <c r="CD4" s="47" t="s">
        <v>259</v>
      </c>
      <c r="CE4" s="51"/>
      <c r="CF4" s="52"/>
    </row>
    <row r="5" spans="2:84" s="12" customFormat="1" ht="77.25" customHeight="1" x14ac:dyDescent="0.2">
      <c r="B5" s="39"/>
      <c r="C5" s="14" t="s">
        <v>208</v>
      </c>
      <c r="D5" s="41" t="s">
        <v>209</v>
      </c>
      <c r="F5" s="39"/>
      <c r="G5" s="14" t="s">
        <v>208</v>
      </c>
      <c r="H5" s="41" t="s">
        <v>209</v>
      </c>
      <c r="J5" s="39"/>
      <c r="K5" s="14" t="s">
        <v>208</v>
      </c>
      <c r="L5" s="41" t="s">
        <v>209</v>
      </c>
      <c r="N5" s="39"/>
      <c r="O5" s="14" t="s">
        <v>208</v>
      </c>
      <c r="P5" s="41" t="s">
        <v>209</v>
      </c>
      <c r="R5" s="39"/>
      <c r="S5" s="14" t="s">
        <v>208</v>
      </c>
      <c r="T5" s="41" t="s">
        <v>209</v>
      </c>
      <c r="V5" s="39"/>
      <c r="W5" s="14" t="s">
        <v>208</v>
      </c>
      <c r="X5" s="41" t="s">
        <v>209</v>
      </c>
      <c r="Z5" s="39"/>
      <c r="AA5" s="14" t="s">
        <v>208</v>
      </c>
      <c r="AB5" s="41" t="s">
        <v>209</v>
      </c>
      <c r="AD5" s="39"/>
      <c r="AE5" s="14" t="s">
        <v>208</v>
      </c>
      <c r="AF5" s="41" t="s">
        <v>209</v>
      </c>
      <c r="AH5" s="39"/>
      <c r="AI5" s="14" t="s">
        <v>208</v>
      </c>
      <c r="AJ5" s="41" t="s">
        <v>209</v>
      </c>
      <c r="AL5" s="39"/>
      <c r="AM5" s="14" t="s">
        <v>208</v>
      </c>
      <c r="AN5" s="41" t="s">
        <v>209</v>
      </c>
      <c r="AP5" s="39"/>
      <c r="AQ5" s="14" t="s">
        <v>208</v>
      </c>
      <c r="AR5" s="41" t="s">
        <v>209</v>
      </c>
      <c r="AT5" s="39"/>
      <c r="AU5" s="14" t="s">
        <v>208</v>
      </c>
      <c r="AV5" s="41" t="s">
        <v>209</v>
      </c>
      <c r="AX5" s="39"/>
      <c r="AY5" s="14" t="s">
        <v>208</v>
      </c>
      <c r="AZ5" s="41" t="s">
        <v>209</v>
      </c>
      <c r="BB5" s="39"/>
      <c r="BC5" s="14" t="s">
        <v>208</v>
      </c>
      <c r="BD5" s="41" t="s">
        <v>209</v>
      </c>
      <c r="BF5" s="39"/>
      <c r="BG5" s="14" t="s">
        <v>262</v>
      </c>
      <c r="BH5" s="41" t="s">
        <v>209</v>
      </c>
      <c r="BJ5" s="39"/>
      <c r="BK5" s="14" t="s">
        <v>262</v>
      </c>
      <c r="BL5" s="41" t="s">
        <v>209</v>
      </c>
      <c r="BN5" s="39"/>
      <c r="BO5" s="14" t="s">
        <v>262</v>
      </c>
      <c r="BP5" s="41" t="s">
        <v>209</v>
      </c>
      <c r="BR5" s="39"/>
      <c r="BS5" s="14" t="s">
        <v>262</v>
      </c>
      <c r="BT5" s="41" t="s">
        <v>209</v>
      </c>
      <c r="BV5" s="39"/>
      <c r="BW5" s="14" t="s">
        <v>262</v>
      </c>
      <c r="BX5" s="41" t="s">
        <v>209</v>
      </c>
      <c r="BZ5" s="39"/>
      <c r="CA5" s="14" t="s">
        <v>262</v>
      </c>
      <c r="CB5" s="41" t="s">
        <v>209</v>
      </c>
      <c r="CD5" s="39"/>
      <c r="CE5" s="14" t="s">
        <v>262</v>
      </c>
      <c r="CF5" s="41" t="s">
        <v>209</v>
      </c>
    </row>
    <row r="6" spans="2:84" s="12" customFormat="1" ht="12.75" customHeight="1" x14ac:dyDescent="0.2">
      <c r="B6" s="33" t="s">
        <v>168</v>
      </c>
      <c r="C6" s="16">
        <v>4741857</v>
      </c>
      <c r="D6" s="42">
        <f>C6/$C$22</f>
        <v>0.19312482581281143</v>
      </c>
      <c r="F6" s="33" t="s">
        <v>142</v>
      </c>
      <c r="G6" s="16">
        <v>4392768</v>
      </c>
      <c r="H6" s="42">
        <f t="shared" ref="H6:H22" si="0">G6/$G$23</f>
        <v>0.18744530600728862</v>
      </c>
      <c r="J6" s="33" t="s">
        <v>312</v>
      </c>
      <c r="K6" s="16">
        <v>10737028</v>
      </c>
      <c r="L6" s="42">
        <f>K6/$K$24</f>
        <v>0.30350170289253581</v>
      </c>
      <c r="N6" s="33" t="s">
        <v>142</v>
      </c>
      <c r="O6" s="16">
        <v>4499762</v>
      </c>
      <c r="P6" s="42">
        <f>O6/$O$24</f>
        <v>0.18014614067723639</v>
      </c>
      <c r="R6" s="33" t="s">
        <v>142</v>
      </c>
      <c r="S6" s="16">
        <v>5072691</v>
      </c>
      <c r="T6" s="42">
        <f>S6/$S$24</f>
        <v>0.19173218450801804</v>
      </c>
      <c r="V6" s="13" t="s">
        <v>142</v>
      </c>
      <c r="W6" s="16">
        <v>5343390</v>
      </c>
      <c r="X6" s="42">
        <f>W6/$W$24</f>
        <v>0.18899223734702136</v>
      </c>
      <c r="Z6" s="13" t="s">
        <v>142</v>
      </c>
      <c r="AA6" s="16">
        <v>5442196</v>
      </c>
      <c r="AB6" s="42">
        <f>AA6/$AA$26</f>
        <v>0.19534884054839285</v>
      </c>
      <c r="AD6" s="13" t="s">
        <v>142</v>
      </c>
      <c r="AE6" s="16">
        <v>5710538</v>
      </c>
      <c r="AF6" s="42">
        <f>AE6/$AE$26</f>
        <v>0.196499419090952</v>
      </c>
      <c r="AH6" s="13" t="s">
        <v>142</v>
      </c>
      <c r="AI6" s="16">
        <v>5843296</v>
      </c>
      <c r="AJ6" s="42">
        <f>AI6/$AI$26</f>
        <v>0.19392277538650921</v>
      </c>
      <c r="AL6" s="13" t="s">
        <v>142</v>
      </c>
      <c r="AM6" s="16">
        <v>6109311</v>
      </c>
      <c r="AN6" s="42">
        <f>AM6/$AM$26</f>
        <v>0.19684835692509584</v>
      </c>
      <c r="AP6" s="13" t="s">
        <v>142</v>
      </c>
      <c r="AQ6" s="16">
        <v>6512153</v>
      </c>
      <c r="AR6" s="42">
        <f>AQ6/$AQ$29</f>
        <v>0.1996220084224285</v>
      </c>
      <c r="AT6" s="13" t="s">
        <v>168</v>
      </c>
      <c r="AU6" s="16">
        <v>6393528</v>
      </c>
      <c r="AV6" s="42">
        <f>AU6/$AU$29</f>
        <v>0.18925672975157229</v>
      </c>
      <c r="AX6" s="13" t="s">
        <v>168</v>
      </c>
      <c r="AY6" s="16">
        <v>6850049</v>
      </c>
      <c r="AZ6" s="42">
        <f>AY6/$AY$28</f>
        <v>0.19409732440594035</v>
      </c>
      <c r="BB6" s="13" t="s">
        <v>79</v>
      </c>
      <c r="BC6" s="16">
        <v>7332234</v>
      </c>
      <c r="BD6" s="42">
        <f>BC6/$BC$27</f>
        <v>0.21612206793214303</v>
      </c>
      <c r="BF6" s="13" t="s">
        <v>28</v>
      </c>
      <c r="BG6" s="16">
        <v>6998</v>
      </c>
      <c r="BH6" s="42">
        <f>BG6/$BG$24</f>
        <v>0.21690481356352478</v>
      </c>
      <c r="BJ6" s="13" t="s">
        <v>28</v>
      </c>
      <c r="BK6" s="38">
        <v>7346</v>
      </c>
      <c r="BL6" s="42">
        <f>BK6/$BK$25</f>
        <v>0.21407547719656128</v>
      </c>
      <c r="BN6" s="13" t="s">
        <v>28</v>
      </c>
      <c r="BO6" s="38">
        <v>7951</v>
      </c>
      <c r="BP6" s="42">
        <f>BO6/$BO$25</f>
        <v>0.22250517714221749</v>
      </c>
      <c r="BR6" s="13" t="s">
        <v>28</v>
      </c>
      <c r="BS6" s="38">
        <v>7546</v>
      </c>
      <c r="BT6" s="42">
        <f>BS6/$BS$26</f>
        <v>0.23186357351359657</v>
      </c>
      <c r="BV6" s="13" t="s">
        <v>27</v>
      </c>
      <c r="BW6" s="38">
        <v>6596</v>
      </c>
      <c r="BX6" s="42">
        <f>BW6/$BW$29</f>
        <v>0.19856704196519959</v>
      </c>
      <c r="BZ6" s="13" t="s">
        <v>27</v>
      </c>
      <c r="CA6" s="38">
        <v>6585</v>
      </c>
      <c r="CB6" s="42">
        <f>CA6/$CA$27</f>
        <v>0.1945979491119714</v>
      </c>
      <c r="CD6" s="13" t="s">
        <v>27</v>
      </c>
      <c r="CE6" s="38">
        <v>6874</v>
      </c>
      <c r="CF6" s="42">
        <f>CE6/$CE$32</f>
        <v>0.19513441394384989</v>
      </c>
    </row>
    <row r="7" spans="2:84" s="12" customFormat="1" ht="12.75" customHeight="1" x14ac:dyDescent="0.2">
      <c r="B7" s="33" t="s">
        <v>142</v>
      </c>
      <c r="C7" s="16">
        <v>4503992</v>
      </c>
      <c r="D7" s="42">
        <f>C7/$C$22</f>
        <v>0.18343713664547376</v>
      </c>
      <c r="F7" s="33" t="s">
        <v>168</v>
      </c>
      <c r="G7" s="16">
        <v>3625041</v>
      </c>
      <c r="H7" s="42">
        <f t="shared" si="0"/>
        <v>0.15468536456602477</v>
      </c>
      <c r="J7" s="33" t="s">
        <v>142</v>
      </c>
      <c r="K7" s="16">
        <v>4354869</v>
      </c>
      <c r="L7" s="42">
        <f t="shared" ref="L7:L23" si="1">K7/$K$24</f>
        <v>0.12309832454324554</v>
      </c>
      <c r="N7" s="33" t="s">
        <v>168</v>
      </c>
      <c r="O7" s="16">
        <v>3664369</v>
      </c>
      <c r="P7" s="42">
        <f t="shared" ref="P7:P23" si="2">O7/$O$24</f>
        <v>0.14670152185100102</v>
      </c>
      <c r="R7" s="33" t="s">
        <v>333</v>
      </c>
      <c r="S7" s="16">
        <v>3845944</v>
      </c>
      <c r="T7" s="42">
        <f t="shared" ref="T7:T23" si="3">S7/$S$24</f>
        <v>0.14536490486321854</v>
      </c>
      <c r="V7" s="13" t="s">
        <v>168</v>
      </c>
      <c r="W7" s="16">
        <v>4959800</v>
      </c>
      <c r="X7" s="42">
        <f t="shared" ref="X7:X23" si="4">W7/$W$24</f>
        <v>0.17542490793181043</v>
      </c>
      <c r="Z7" s="13" t="s">
        <v>168</v>
      </c>
      <c r="AA7" s="16">
        <v>4467506</v>
      </c>
      <c r="AB7" s="42">
        <f t="shared" ref="AB7:AB25" si="5">AA7/$AA$26</f>
        <v>0.16036212537052844</v>
      </c>
      <c r="AD7" s="13" t="s">
        <v>168</v>
      </c>
      <c r="AE7" s="16">
        <v>4926233</v>
      </c>
      <c r="AF7" s="42">
        <f t="shared" ref="AF7:AF25" si="6">AE7/$AE$26</f>
        <v>0.16951151061540573</v>
      </c>
      <c r="AH7" s="13" t="s">
        <v>168</v>
      </c>
      <c r="AI7" s="16">
        <v>5132042</v>
      </c>
      <c r="AJ7" s="42">
        <f t="shared" ref="AJ7:AJ25" si="7">AI7/$AI$26</f>
        <v>0.17031822930759138</v>
      </c>
      <c r="AL7" s="13" t="s">
        <v>168</v>
      </c>
      <c r="AM7" s="16">
        <v>5575132</v>
      </c>
      <c r="AN7" s="42">
        <f t="shared" ref="AN7:AN25" si="8">AM7/$AM$26</f>
        <v>0.1796365537522191</v>
      </c>
      <c r="AP7" s="13" t="s">
        <v>168</v>
      </c>
      <c r="AQ7" s="16">
        <v>5890542</v>
      </c>
      <c r="AR7" s="42">
        <f t="shared" ref="AR7:AR28" si="9">AQ7/$AQ$29</f>
        <v>0.18056729083863185</v>
      </c>
      <c r="AT7" s="13" t="s">
        <v>142</v>
      </c>
      <c r="AU7" s="16">
        <v>6231946</v>
      </c>
      <c r="AV7" s="42">
        <f t="shared" ref="AV7:AV28" si="10">AU7/$AU$29</f>
        <v>0.18447369276374356</v>
      </c>
      <c r="AX7" s="13" t="s">
        <v>142</v>
      </c>
      <c r="AY7" s="16">
        <v>6837523</v>
      </c>
      <c r="AZ7" s="42">
        <f t="shared" ref="AZ7:AZ27" si="11">AY7/$AY$28</f>
        <v>0.19374239802723725</v>
      </c>
      <c r="BB7" s="13" t="s">
        <v>73</v>
      </c>
      <c r="BC7" s="16">
        <v>6488063</v>
      </c>
      <c r="BD7" s="42">
        <f t="shared" ref="BD7:BD26" si="12">BC7/$BC$27</f>
        <v>0.19123961297934894</v>
      </c>
      <c r="BF7" s="13" t="s">
        <v>73</v>
      </c>
      <c r="BG7" s="16">
        <v>6082</v>
      </c>
      <c r="BH7" s="42">
        <f t="shared" ref="BH7:BH23" si="13">BG7/$BG$24</f>
        <v>0.1885131574869045</v>
      </c>
      <c r="BJ7" s="13" t="s">
        <v>27</v>
      </c>
      <c r="BK7" s="38">
        <v>6386</v>
      </c>
      <c r="BL7" s="42">
        <f t="shared" ref="BL7:BL24" si="14">BK7/$BK$25</f>
        <v>0.18609937345184321</v>
      </c>
      <c r="BN7" s="13" t="s">
        <v>27</v>
      </c>
      <c r="BO7" s="38">
        <v>6940</v>
      </c>
      <c r="BP7" s="42">
        <f t="shared" ref="BP7:BP24" si="15">BO7/$BO$25</f>
        <v>0.19421279453741536</v>
      </c>
      <c r="BR7" s="13" t="s">
        <v>27</v>
      </c>
      <c r="BS7" s="38">
        <v>6106</v>
      </c>
      <c r="BT7" s="42">
        <f t="shared" ref="BT7:BT24" si="16">BS7/$BS$26</f>
        <v>0.18761714549085881</v>
      </c>
      <c r="BV7" s="13" t="s">
        <v>28</v>
      </c>
      <c r="BW7" s="38">
        <v>5933</v>
      </c>
      <c r="BX7" s="42">
        <f t="shared" ref="BX7:BX28" si="17">BW7/$BW$29</f>
        <v>0.17860798362333674</v>
      </c>
      <c r="BZ7" s="13" t="s">
        <v>28</v>
      </c>
      <c r="CA7" s="38">
        <v>6368</v>
      </c>
      <c r="CB7" s="42">
        <f t="shared" ref="CB7:CB26" si="18">CA7/$CA$27</f>
        <v>0.18818523005998994</v>
      </c>
      <c r="CD7" s="13" t="s">
        <v>28</v>
      </c>
      <c r="CE7" s="38">
        <v>6522</v>
      </c>
      <c r="CF7" s="42">
        <f t="shared" ref="CF7:CF31" si="19">CE7/$CE$32</f>
        <v>0.18514207851931758</v>
      </c>
    </row>
    <row r="8" spans="2:84" s="12" customFormat="1" ht="12.75" customHeight="1" x14ac:dyDescent="0.2">
      <c r="B8" s="13" t="s">
        <v>333</v>
      </c>
      <c r="C8" s="16">
        <v>2913094</v>
      </c>
      <c r="D8" s="42">
        <f>C8/$C$22</f>
        <v>0.11864355490398511</v>
      </c>
      <c r="F8" s="13" t="s">
        <v>333</v>
      </c>
      <c r="G8" s="16">
        <v>2864069</v>
      </c>
      <c r="H8" s="42">
        <f t="shared" si="0"/>
        <v>0.1222136680405132</v>
      </c>
      <c r="J8" s="13" t="s">
        <v>168</v>
      </c>
      <c r="K8" s="16">
        <v>3653064</v>
      </c>
      <c r="L8" s="42">
        <f t="shared" si="1"/>
        <v>0.10326052467921464</v>
      </c>
      <c r="N8" s="13" t="s">
        <v>333</v>
      </c>
      <c r="O8" s="16">
        <v>3631957</v>
      </c>
      <c r="P8" s="42">
        <f t="shared" si="2"/>
        <v>0.14540392061972909</v>
      </c>
      <c r="R8" s="13" t="s">
        <v>168</v>
      </c>
      <c r="S8" s="16">
        <v>3749758</v>
      </c>
      <c r="T8" s="42">
        <f t="shared" si="3"/>
        <v>0.14172936863617688</v>
      </c>
      <c r="V8" s="13" t="s">
        <v>136</v>
      </c>
      <c r="W8" s="16">
        <v>3997531</v>
      </c>
      <c r="X8" s="42">
        <f t="shared" si="4"/>
        <v>0.14139007775102991</v>
      </c>
      <c r="Z8" s="13" t="s">
        <v>136</v>
      </c>
      <c r="AA8" s="16">
        <v>4213022</v>
      </c>
      <c r="AB8" s="42">
        <f t="shared" si="5"/>
        <v>0.15122736536958081</v>
      </c>
      <c r="AD8" s="13" t="s">
        <v>136</v>
      </c>
      <c r="AE8" s="16">
        <v>4402059</v>
      </c>
      <c r="AF8" s="42">
        <f t="shared" si="6"/>
        <v>0.15147470103589139</v>
      </c>
      <c r="AH8" s="13" t="s">
        <v>136</v>
      </c>
      <c r="AI8" s="16">
        <v>4720783</v>
      </c>
      <c r="AJ8" s="42">
        <f t="shared" si="7"/>
        <v>0.15666968460222638</v>
      </c>
      <c r="AL8" s="13" t="s">
        <v>136</v>
      </c>
      <c r="AM8" s="16">
        <v>5100954</v>
      </c>
      <c r="AN8" s="42">
        <f t="shared" si="8"/>
        <v>0.16435804522809452</v>
      </c>
      <c r="AP8" s="13" t="s">
        <v>136</v>
      </c>
      <c r="AQ8" s="16">
        <v>5003475</v>
      </c>
      <c r="AR8" s="42">
        <f t="shared" si="9"/>
        <v>0.1533753473837931</v>
      </c>
      <c r="AT8" s="13" t="s">
        <v>136</v>
      </c>
      <c r="AU8" s="16">
        <v>5525810</v>
      </c>
      <c r="AV8" s="42">
        <f t="shared" si="10"/>
        <v>0.16357115036151176</v>
      </c>
      <c r="AX8" s="13" t="s">
        <v>136</v>
      </c>
      <c r="AY8" s="16">
        <v>5148989</v>
      </c>
      <c r="AZ8" s="42">
        <f t="shared" si="11"/>
        <v>0.14589749479100345</v>
      </c>
      <c r="BB8" s="13" t="s">
        <v>84</v>
      </c>
      <c r="BC8" s="16">
        <v>5176143</v>
      </c>
      <c r="BD8" s="42">
        <f t="shared" si="12"/>
        <v>0.15256997104463477</v>
      </c>
      <c r="BF8" s="13" t="s">
        <v>22</v>
      </c>
      <c r="BG8" s="16">
        <v>4754</v>
      </c>
      <c r="BH8" s="42">
        <f t="shared" si="13"/>
        <v>0.14735145522735021</v>
      </c>
      <c r="BJ8" s="13" t="s">
        <v>22</v>
      </c>
      <c r="BK8" s="38">
        <v>4907</v>
      </c>
      <c r="BL8" s="42">
        <f t="shared" si="14"/>
        <v>0.14299868862013695</v>
      </c>
      <c r="BN8" s="13" t="s">
        <v>1</v>
      </c>
      <c r="BO8" s="38">
        <v>4272</v>
      </c>
      <c r="BP8" s="42">
        <f t="shared" si="15"/>
        <v>0.11955000839536575</v>
      </c>
      <c r="BR8" s="13" t="s">
        <v>22</v>
      </c>
      <c r="BS8" s="38">
        <v>4145</v>
      </c>
      <c r="BT8" s="42">
        <f t="shared" si="16"/>
        <v>0.12736211399600553</v>
      </c>
      <c r="BV8" s="13" t="s">
        <v>1</v>
      </c>
      <c r="BW8" s="38">
        <v>3784</v>
      </c>
      <c r="BX8" s="42">
        <f t="shared" si="17"/>
        <v>0.11391414293455356</v>
      </c>
      <c r="BZ8" s="13" t="s">
        <v>1</v>
      </c>
      <c r="CA8" s="38">
        <v>3892</v>
      </c>
      <c r="CB8" s="42">
        <f t="shared" si="18"/>
        <v>0.1150152191258607</v>
      </c>
      <c r="CD8" s="13" t="s">
        <v>22</v>
      </c>
      <c r="CE8" s="38">
        <v>3870</v>
      </c>
      <c r="CF8" s="42">
        <f t="shared" si="19"/>
        <v>0.10985891503676158</v>
      </c>
    </row>
    <row r="9" spans="2:84" s="12" customFormat="1" ht="12.75" customHeight="1" x14ac:dyDescent="0.2">
      <c r="B9" s="13" t="s">
        <v>140</v>
      </c>
      <c r="C9" s="16">
        <v>2475437</v>
      </c>
      <c r="D9" s="42">
        <f>C9/$C$22</f>
        <v>0.10081880146018501</v>
      </c>
      <c r="F9" s="13" t="s">
        <v>140</v>
      </c>
      <c r="G9" s="16">
        <v>2498955</v>
      </c>
      <c r="H9" s="42">
        <f t="shared" si="0"/>
        <v>0.1066337636482154</v>
      </c>
      <c r="J9" s="13" t="s">
        <v>333</v>
      </c>
      <c r="K9" s="16">
        <v>3462768</v>
      </c>
      <c r="L9" s="42">
        <f t="shared" si="1"/>
        <v>9.7881460747031718E-2</v>
      </c>
      <c r="N9" s="13" t="s">
        <v>179</v>
      </c>
      <c r="O9" s="16">
        <v>2683512</v>
      </c>
      <c r="P9" s="42">
        <f t="shared" si="2"/>
        <v>0.10743331097534758</v>
      </c>
      <c r="R9" s="13" t="s">
        <v>140</v>
      </c>
      <c r="S9" s="16">
        <v>2810246</v>
      </c>
      <c r="T9" s="42">
        <f t="shared" si="3"/>
        <v>0.10621869232423574</v>
      </c>
      <c r="V9" s="13" t="s">
        <v>140</v>
      </c>
      <c r="W9" s="16">
        <v>2881486</v>
      </c>
      <c r="X9" s="42">
        <f t="shared" si="4"/>
        <v>0.10191629022476728</v>
      </c>
      <c r="Z9" s="13" t="s">
        <v>140</v>
      </c>
      <c r="AA9" s="16">
        <v>2891964</v>
      </c>
      <c r="AB9" s="42">
        <f t="shared" si="5"/>
        <v>0.10380769349499584</v>
      </c>
      <c r="AD9" s="13" t="s">
        <v>179</v>
      </c>
      <c r="AE9" s="16">
        <v>2895395</v>
      </c>
      <c r="AF9" s="42">
        <f t="shared" si="6"/>
        <v>9.9630443845894548E-2</v>
      </c>
      <c r="AH9" s="13" t="s">
        <v>179</v>
      </c>
      <c r="AI9" s="16">
        <v>2970560</v>
      </c>
      <c r="AJ9" s="42">
        <f t="shared" si="7"/>
        <v>9.8584641211423962E-2</v>
      </c>
      <c r="AL9" s="13" t="s">
        <v>140</v>
      </c>
      <c r="AM9" s="16">
        <v>3082066</v>
      </c>
      <c r="AN9" s="42">
        <f t="shared" si="8"/>
        <v>9.9307373292127785E-2</v>
      </c>
      <c r="AP9" s="13" t="s">
        <v>140</v>
      </c>
      <c r="AQ9" s="16">
        <v>3170315</v>
      </c>
      <c r="AR9" s="42">
        <f t="shared" si="9"/>
        <v>9.7182091334732365E-2</v>
      </c>
      <c r="AT9" s="13" t="s">
        <v>140</v>
      </c>
      <c r="AU9" s="16">
        <v>3389070</v>
      </c>
      <c r="AV9" s="42">
        <f t="shared" si="10"/>
        <v>0.10032087215370936</v>
      </c>
      <c r="AX9" s="13" t="s">
        <v>140</v>
      </c>
      <c r="AY9" s="16">
        <v>3492170</v>
      </c>
      <c r="AZ9" s="42">
        <f t="shared" si="11"/>
        <v>9.8951241570781862E-2</v>
      </c>
      <c r="BB9" s="13" t="s">
        <v>80</v>
      </c>
      <c r="BC9" s="16">
        <v>3742993</v>
      </c>
      <c r="BD9" s="42">
        <f t="shared" si="12"/>
        <v>0.11032700094071408</v>
      </c>
      <c r="BF9" s="13" t="s">
        <v>1</v>
      </c>
      <c r="BG9" s="16">
        <v>3598</v>
      </c>
      <c r="BH9" s="42">
        <f t="shared" si="13"/>
        <v>0.11152093729659363</v>
      </c>
      <c r="BJ9" s="13" t="s">
        <v>1</v>
      </c>
      <c r="BK9" s="38">
        <v>3829</v>
      </c>
      <c r="BL9" s="42">
        <f t="shared" si="14"/>
        <v>0.11158385545679732</v>
      </c>
      <c r="BN9" s="13" t="s">
        <v>22</v>
      </c>
      <c r="BO9" s="38">
        <v>4253</v>
      </c>
      <c r="BP9" s="42">
        <f t="shared" si="15"/>
        <v>0.11901830189735266</v>
      </c>
      <c r="BR9" s="13" t="s">
        <v>1</v>
      </c>
      <c r="BS9" s="38">
        <v>3886</v>
      </c>
      <c r="BT9" s="42">
        <f t="shared" si="16"/>
        <v>0.11940390228913812</v>
      </c>
      <c r="BV9" s="13" t="s">
        <v>22</v>
      </c>
      <c r="BW9" s="38">
        <v>3716</v>
      </c>
      <c r="BX9" s="42">
        <f t="shared" si="17"/>
        <v>0.11186706002769582</v>
      </c>
      <c r="BZ9" s="13" t="s">
        <v>22</v>
      </c>
      <c r="CA9" s="38">
        <v>3789</v>
      </c>
      <c r="CB9" s="42">
        <f t="shared" si="18"/>
        <v>0.11197139395372203</v>
      </c>
      <c r="CD9" s="13" t="s">
        <v>62</v>
      </c>
      <c r="CE9" s="38">
        <v>3544</v>
      </c>
      <c r="CF9" s="42">
        <f t="shared" si="19"/>
        <v>0.10060464984245039</v>
      </c>
    </row>
    <row r="10" spans="2:84" s="12" customFormat="1" ht="12.75" customHeight="1" x14ac:dyDescent="0.2">
      <c r="B10" s="13" t="s">
        <v>179</v>
      </c>
      <c r="C10" s="16">
        <v>2431664</v>
      </c>
      <c r="D10" s="42">
        <f>C10/$C$22</f>
        <v>9.9036028803754381E-2</v>
      </c>
      <c r="F10" s="13" t="s">
        <v>179</v>
      </c>
      <c r="G10" s="16">
        <v>2469664</v>
      </c>
      <c r="H10" s="42">
        <f t="shared" si="0"/>
        <v>0.10538387736734205</v>
      </c>
      <c r="J10" s="13" t="s">
        <v>140</v>
      </c>
      <c r="K10" s="16">
        <v>2575898</v>
      </c>
      <c r="L10" s="42">
        <f t="shared" si="1"/>
        <v>7.2812460717945157E-2</v>
      </c>
      <c r="N10" s="13" t="s">
        <v>140</v>
      </c>
      <c r="O10" s="16">
        <v>2593499</v>
      </c>
      <c r="P10" s="42">
        <f t="shared" si="2"/>
        <v>0.10382967714742955</v>
      </c>
      <c r="R10" s="13" t="s">
        <v>179</v>
      </c>
      <c r="S10" s="16">
        <v>2784520</v>
      </c>
      <c r="T10" s="42">
        <f t="shared" si="3"/>
        <v>0.10524632831100228</v>
      </c>
      <c r="V10" s="13" t="s">
        <v>179</v>
      </c>
      <c r="W10" s="16">
        <v>2851048</v>
      </c>
      <c r="X10" s="42">
        <f t="shared" si="4"/>
        <v>0.10083971791386191</v>
      </c>
      <c r="Z10" s="13" t="s">
        <v>179</v>
      </c>
      <c r="AA10" s="16">
        <v>2815190</v>
      </c>
      <c r="AB10" s="42">
        <f t="shared" si="5"/>
        <v>0.1010518736229695</v>
      </c>
      <c r="AD10" s="13" t="s">
        <v>140</v>
      </c>
      <c r="AE10" s="16">
        <v>2882227</v>
      </c>
      <c r="AF10" s="42">
        <f t="shared" si="6"/>
        <v>9.9177333412063334E-2</v>
      </c>
      <c r="AH10" s="13" t="s">
        <v>140</v>
      </c>
      <c r="AI10" s="16">
        <v>2919558</v>
      </c>
      <c r="AJ10" s="42">
        <f t="shared" si="7"/>
        <v>9.6892026394330533E-2</v>
      </c>
      <c r="AL10" s="13" t="s">
        <v>179</v>
      </c>
      <c r="AM10" s="16">
        <v>3023293</v>
      </c>
      <c r="AN10" s="42">
        <f t="shared" si="8"/>
        <v>9.7413646081062788E-2</v>
      </c>
      <c r="AP10" s="13" t="s">
        <v>179</v>
      </c>
      <c r="AQ10" s="16">
        <v>3127312</v>
      </c>
      <c r="AR10" s="42">
        <f t="shared" si="9"/>
        <v>9.5863887473706735E-2</v>
      </c>
      <c r="AT10" s="13" t="s">
        <v>179</v>
      </c>
      <c r="AU10" s="16">
        <v>3193683</v>
      </c>
      <c r="AV10" s="42">
        <f t="shared" si="10"/>
        <v>9.4537163275611E-2</v>
      </c>
      <c r="AX10" s="13" t="s">
        <v>141</v>
      </c>
      <c r="AY10" s="16">
        <v>3106518</v>
      </c>
      <c r="AZ10" s="42">
        <f t="shared" si="11"/>
        <v>8.8023725380488957E-2</v>
      </c>
      <c r="BB10" s="13" t="s">
        <v>81</v>
      </c>
      <c r="BC10" s="16">
        <v>3184345</v>
      </c>
      <c r="BD10" s="42">
        <f t="shared" si="12"/>
        <v>9.3860510508718076E-2</v>
      </c>
      <c r="BF10" s="13" t="s">
        <v>4</v>
      </c>
      <c r="BG10" s="16">
        <v>3053</v>
      </c>
      <c r="BH10" s="42">
        <f t="shared" si="13"/>
        <v>9.4628521836159066E-2</v>
      </c>
      <c r="BJ10" s="13" t="s">
        <v>4</v>
      </c>
      <c r="BK10" s="38">
        <v>3149</v>
      </c>
      <c r="BL10" s="42">
        <f t="shared" si="14"/>
        <v>9.1767448637622026E-2</v>
      </c>
      <c r="BN10" s="13" t="s">
        <v>4</v>
      </c>
      <c r="BO10" s="38">
        <v>3152</v>
      </c>
      <c r="BP10" s="42">
        <f t="shared" si="15"/>
        <v>8.8207309565120059E-2</v>
      </c>
      <c r="BR10" s="13" t="s">
        <v>4</v>
      </c>
      <c r="BS10" s="38">
        <v>2741</v>
      </c>
      <c r="BT10" s="42">
        <f t="shared" si="16"/>
        <v>8.4221846673836226E-2</v>
      </c>
      <c r="BV10" s="13" t="s">
        <v>4</v>
      </c>
      <c r="BW10" s="38">
        <v>2926</v>
      </c>
      <c r="BX10" s="42">
        <f t="shared" si="17"/>
        <v>8.808477331567223E-2</v>
      </c>
      <c r="BZ10" s="13" t="s">
        <v>4</v>
      </c>
      <c r="CA10" s="38">
        <v>3012</v>
      </c>
      <c r="CB10" s="42">
        <f t="shared" si="18"/>
        <v>8.9009722509530417E-2</v>
      </c>
      <c r="CD10" s="13" t="s">
        <v>4</v>
      </c>
      <c r="CE10" s="38">
        <v>3088</v>
      </c>
      <c r="CF10" s="42">
        <f t="shared" si="19"/>
        <v>8.7660033497033524E-2</v>
      </c>
    </row>
    <row r="11" spans="2:84" s="12" customFormat="1" ht="12.75" customHeight="1" x14ac:dyDescent="0.2">
      <c r="B11" s="33" t="s">
        <v>144</v>
      </c>
      <c r="C11" s="16">
        <v>1778579</v>
      </c>
      <c r="D11" s="42">
        <f>C11/$C$22</f>
        <v>7.2437393107663173E-2</v>
      </c>
      <c r="F11" s="33" t="s">
        <v>144</v>
      </c>
      <c r="G11" s="16">
        <v>1729415</v>
      </c>
      <c r="H11" s="42">
        <f t="shared" si="0"/>
        <v>7.3796459063760034E-2</v>
      </c>
      <c r="J11" s="33" t="s">
        <v>179</v>
      </c>
      <c r="K11" s="16">
        <v>2549475</v>
      </c>
      <c r="L11" s="42">
        <f t="shared" si="1"/>
        <v>7.2065566372924411E-2</v>
      </c>
      <c r="N11" s="33" t="s">
        <v>144</v>
      </c>
      <c r="O11" s="16">
        <v>1736837</v>
      </c>
      <c r="P11" s="42">
        <f t="shared" si="2"/>
        <v>6.9533562560737477E-2</v>
      </c>
      <c r="R11" s="33" t="s">
        <v>144</v>
      </c>
      <c r="S11" s="16">
        <v>1722257</v>
      </c>
      <c r="T11" s="42">
        <f t="shared" si="3"/>
        <v>6.5096040128252569E-2</v>
      </c>
      <c r="V11" s="13" t="s">
        <v>83</v>
      </c>
      <c r="W11" s="16">
        <v>1734349</v>
      </c>
      <c r="X11" s="42">
        <f t="shared" si="4"/>
        <v>6.1342798831934255E-2</v>
      </c>
      <c r="Z11" s="13" t="s">
        <v>83</v>
      </c>
      <c r="AA11" s="16">
        <v>1822125</v>
      </c>
      <c r="AB11" s="42">
        <f t="shared" si="5"/>
        <v>6.5405583717352403E-2</v>
      </c>
      <c r="AD11" s="13" t="s">
        <v>83</v>
      </c>
      <c r="AE11" s="16">
        <v>1842789</v>
      </c>
      <c r="AF11" s="42">
        <f t="shared" si="6"/>
        <v>6.3410307051138856E-2</v>
      </c>
      <c r="AH11" s="13" t="s">
        <v>83</v>
      </c>
      <c r="AI11" s="16">
        <v>1934381</v>
      </c>
      <c r="AJ11" s="42">
        <f t="shared" si="7"/>
        <v>6.4196736255519332E-2</v>
      </c>
      <c r="AL11" s="13" t="s">
        <v>83</v>
      </c>
      <c r="AM11" s="16">
        <v>2016954</v>
      </c>
      <c r="AN11" s="42">
        <f t="shared" si="8"/>
        <v>6.4988356443713494E-2</v>
      </c>
      <c r="AP11" s="13" t="s">
        <v>83</v>
      </c>
      <c r="AQ11" s="16">
        <v>2080117</v>
      </c>
      <c r="AR11" s="42">
        <f t="shared" si="9"/>
        <v>6.3763417919332779E-2</v>
      </c>
      <c r="AT11" s="13" t="s">
        <v>83</v>
      </c>
      <c r="AU11" s="16">
        <v>2287065</v>
      </c>
      <c r="AV11" s="42">
        <f t="shared" si="10"/>
        <v>6.7700093380255733E-2</v>
      </c>
      <c r="AX11" s="13" t="s">
        <v>144</v>
      </c>
      <c r="AY11" s="16">
        <v>2666158</v>
      </c>
      <c r="AZ11" s="42">
        <f t="shared" si="11"/>
        <v>7.5546048538264923E-2</v>
      </c>
      <c r="BB11" s="13" t="s">
        <v>83</v>
      </c>
      <c r="BC11" s="16">
        <v>2434654</v>
      </c>
      <c r="BD11" s="42">
        <f t="shared" si="12"/>
        <v>7.1762911164491447E-2</v>
      </c>
      <c r="BF11" s="13" t="s">
        <v>12</v>
      </c>
      <c r="BG11" s="16">
        <v>2446</v>
      </c>
      <c r="BH11" s="42">
        <f t="shared" si="13"/>
        <v>7.5814400396739298E-2</v>
      </c>
      <c r="BJ11" s="13" t="s">
        <v>12</v>
      </c>
      <c r="BK11" s="38">
        <v>2566</v>
      </c>
      <c r="BL11" s="42">
        <f t="shared" si="14"/>
        <v>7.4777793967652634E-2</v>
      </c>
      <c r="BN11" s="13" t="s">
        <v>12</v>
      </c>
      <c r="BO11" s="38">
        <v>3089</v>
      </c>
      <c r="BP11" s="42">
        <f t="shared" si="15"/>
        <v>8.6444282755918728E-2</v>
      </c>
      <c r="BR11" s="13" t="s">
        <v>54</v>
      </c>
      <c r="BS11" s="38">
        <v>1703</v>
      </c>
      <c r="BT11" s="42">
        <f t="shared" si="16"/>
        <v>5.2327546474112765E-2</v>
      </c>
      <c r="BV11" s="13" t="s">
        <v>49</v>
      </c>
      <c r="BW11" s="38">
        <v>1759</v>
      </c>
      <c r="BX11" s="42">
        <f t="shared" si="17"/>
        <v>5.2953218134746224E-2</v>
      </c>
      <c r="BZ11" s="13" t="s">
        <v>49</v>
      </c>
      <c r="CA11" s="38">
        <v>1902</v>
      </c>
      <c r="CB11" s="42">
        <f t="shared" si="18"/>
        <v>5.6207334732113833E-2</v>
      </c>
      <c r="CD11" s="13" t="s">
        <v>49</v>
      </c>
      <c r="CE11" s="38">
        <v>1857</v>
      </c>
      <c r="CF11" s="42">
        <f t="shared" si="19"/>
        <v>5.2715246827717374E-2</v>
      </c>
    </row>
    <row r="12" spans="2:84" s="12" customFormat="1" ht="12.75" customHeight="1" x14ac:dyDescent="0.2">
      <c r="B12" s="13" t="s">
        <v>83</v>
      </c>
      <c r="C12" s="16">
        <v>1533019</v>
      </c>
      <c r="D12" s="42">
        <f>C12/$C$22</f>
        <v>6.2436304456825749E-2</v>
      </c>
      <c r="F12" s="13" t="s">
        <v>83</v>
      </c>
      <c r="G12" s="16">
        <v>1617356</v>
      </c>
      <c r="H12" s="42">
        <f t="shared" si="0"/>
        <v>6.9014751141586408E-2</v>
      </c>
      <c r="J12" s="13" t="s">
        <v>144</v>
      </c>
      <c r="K12" s="16">
        <v>1762698</v>
      </c>
      <c r="L12" s="42">
        <f t="shared" si="1"/>
        <v>4.9825877764802989E-2</v>
      </c>
      <c r="N12" s="13" t="s">
        <v>83</v>
      </c>
      <c r="O12" s="16">
        <v>1594524</v>
      </c>
      <c r="P12" s="42">
        <f t="shared" si="2"/>
        <v>6.3836119514149789E-2</v>
      </c>
      <c r="R12" s="13" t="s">
        <v>83</v>
      </c>
      <c r="S12" s="16">
        <v>1694752</v>
      </c>
      <c r="T12" s="42">
        <f t="shared" si="3"/>
        <v>6.4056435363268258E-2</v>
      </c>
      <c r="V12" s="13" t="s">
        <v>144</v>
      </c>
      <c r="W12" s="16">
        <v>1675728</v>
      </c>
      <c r="X12" s="42">
        <f t="shared" si="4"/>
        <v>5.9269412097011337E-2</v>
      </c>
      <c r="Z12" s="13" t="s">
        <v>144</v>
      </c>
      <c r="AA12" s="16">
        <v>1548342</v>
      </c>
      <c r="AB12" s="42">
        <f t="shared" si="5"/>
        <v>5.5578081802342236E-2</v>
      </c>
      <c r="AD12" s="13" t="s">
        <v>144</v>
      </c>
      <c r="AE12" s="16">
        <v>1498219</v>
      </c>
      <c r="AF12" s="42">
        <f t="shared" si="6"/>
        <v>5.1553665026137119E-2</v>
      </c>
      <c r="AH12" s="13" t="s">
        <v>144</v>
      </c>
      <c r="AI12" s="16">
        <v>1488565</v>
      </c>
      <c r="AJ12" s="42">
        <f t="shared" si="7"/>
        <v>4.9401340637752915E-2</v>
      </c>
      <c r="AL12" s="13" t="s">
        <v>144</v>
      </c>
      <c r="AM12" s="16">
        <v>1508229</v>
      </c>
      <c r="AN12" s="42">
        <f t="shared" si="8"/>
        <v>4.8596707634752982E-2</v>
      </c>
      <c r="AP12" s="13" t="s">
        <v>144</v>
      </c>
      <c r="AQ12" s="16">
        <v>1574361</v>
      </c>
      <c r="AR12" s="42">
        <f t="shared" si="9"/>
        <v>4.8260092292355991E-2</v>
      </c>
      <c r="AT12" s="13" t="s">
        <v>144</v>
      </c>
      <c r="AU12" s="16">
        <v>1613910</v>
      </c>
      <c r="AV12" s="42">
        <f t="shared" si="10"/>
        <v>4.7773831398464202E-2</v>
      </c>
      <c r="AX12" s="13" t="s">
        <v>83</v>
      </c>
      <c r="AY12" s="16">
        <v>2321338</v>
      </c>
      <c r="AZ12" s="42">
        <f t="shared" si="11"/>
        <v>6.5775514137466282E-2</v>
      </c>
      <c r="BB12" s="13" t="s">
        <v>86</v>
      </c>
      <c r="BC12" s="16">
        <v>1638217</v>
      </c>
      <c r="BD12" s="42">
        <f t="shared" si="12"/>
        <v>4.8287444967194386E-2</v>
      </c>
      <c r="BF12" s="13" t="s">
        <v>49</v>
      </c>
      <c r="BG12" s="16">
        <v>1752</v>
      </c>
      <c r="BH12" s="42">
        <f t="shared" si="13"/>
        <v>5.4303691535195119E-2</v>
      </c>
      <c r="BJ12" s="13" t="s">
        <v>49</v>
      </c>
      <c r="BK12" s="38">
        <v>1844</v>
      </c>
      <c r="BL12" s="42">
        <f t="shared" si="14"/>
        <v>5.3737432609645926E-2</v>
      </c>
      <c r="BN12" s="13" t="s">
        <v>49</v>
      </c>
      <c r="BO12" s="38">
        <v>1898</v>
      </c>
      <c r="BP12" s="42">
        <f t="shared" si="15"/>
        <v>5.3114680696255669E-2</v>
      </c>
      <c r="BR12" s="13" t="s">
        <v>12</v>
      </c>
      <c r="BS12" s="38">
        <v>1488</v>
      </c>
      <c r="BT12" s="42">
        <f t="shared" si="16"/>
        <v>4.5721308956829007E-2</v>
      </c>
      <c r="BV12" s="13" t="s">
        <v>12</v>
      </c>
      <c r="BW12" s="38">
        <v>1471</v>
      </c>
      <c r="BX12" s="42">
        <f t="shared" si="17"/>
        <v>4.4283219940995842E-2</v>
      </c>
      <c r="BZ12" s="13" t="s">
        <v>12</v>
      </c>
      <c r="CA12" s="38">
        <v>1521</v>
      </c>
      <c r="CB12" s="42">
        <f t="shared" si="18"/>
        <v>4.4948136765270839E-2</v>
      </c>
      <c r="CD12" s="13" t="s">
        <v>12</v>
      </c>
      <c r="CE12" s="38">
        <v>1545</v>
      </c>
      <c r="CF12" s="42">
        <f t="shared" si="19"/>
        <v>4.3858404065063729E-2</v>
      </c>
    </row>
    <row r="13" spans="2:84" s="12" customFormat="1" ht="12.75" customHeight="1" x14ac:dyDescent="0.2">
      <c r="B13" s="13" t="s">
        <v>166</v>
      </c>
      <c r="C13" s="16">
        <v>1180940</v>
      </c>
      <c r="D13" s="42">
        <f>C13/$C$22</f>
        <v>4.8096944255253064E-2</v>
      </c>
      <c r="F13" s="13" t="s">
        <v>166</v>
      </c>
      <c r="G13" s="16">
        <v>1277966</v>
      </c>
      <c r="H13" s="42">
        <f t="shared" si="0"/>
        <v>5.4532524352961638E-2</v>
      </c>
      <c r="J13" s="13" t="s">
        <v>83</v>
      </c>
      <c r="K13" s="16">
        <v>1570025</v>
      </c>
      <c r="L13" s="42">
        <f t="shared" si="1"/>
        <v>4.4379623587072099E-2</v>
      </c>
      <c r="N13" s="13" t="s">
        <v>166</v>
      </c>
      <c r="O13" s="16">
        <v>1286011</v>
      </c>
      <c r="P13" s="42">
        <f t="shared" si="2"/>
        <v>5.148492709580494E-2</v>
      </c>
      <c r="R13" s="13" t="s">
        <v>166</v>
      </c>
      <c r="S13" s="16">
        <v>1296440</v>
      </c>
      <c r="T13" s="42">
        <f t="shared" si="3"/>
        <v>4.9001461607571788E-2</v>
      </c>
      <c r="V13" s="13" t="s">
        <v>166</v>
      </c>
      <c r="W13" s="16">
        <v>1276289</v>
      </c>
      <c r="X13" s="42">
        <f t="shared" si="4"/>
        <v>4.5141513835110773E-2</v>
      </c>
      <c r="Z13" s="13" t="s">
        <v>166</v>
      </c>
      <c r="AA13" s="16">
        <v>1157694</v>
      </c>
      <c r="AB13" s="42">
        <f t="shared" si="5"/>
        <v>4.1555684618825035E-2</v>
      </c>
      <c r="AD13" s="13" t="s">
        <v>143</v>
      </c>
      <c r="AE13" s="16">
        <v>1225149</v>
      </c>
      <c r="AF13" s="42">
        <f t="shared" si="6"/>
        <v>4.2157335578514803E-2</v>
      </c>
      <c r="AH13" s="13" t="s">
        <v>143</v>
      </c>
      <c r="AI13" s="16">
        <v>1333395</v>
      </c>
      <c r="AJ13" s="42">
        <f t="shared" si="7"/>
        <v>4.4251679032945523E-2</v>
      </c>
      <c r="AL13" s="13" t="s">
        <v>143</v>
      </c>
      <c r="AM13" s="16">
        <v>1356429</v>
      </c>
      <c r="AN13" s="42">
        <f t="shared" si="8"/>
        <v>4.3705553692642403E-2</v>
      </c>
      <c r="AP13" s="13" t="s">
        <v>143</v>
      </c>
      <c r="AQ13" s="16">
        <v>1443843</v>
      </c>
      <c r="AR13" s="42">
        <f t="shared" si="9"/>
        <v>4.4259224177728075E-2</v>
      </c>
      <c r="AT13" s="13" t="s">
        <v>143</v>
      </c>
      <c r="AU13" s="16">
        <v>1467668</v>
      </c>
      <c r="AV13" s="42">
        <f t="shared" si="10"/>
        <v>4.3444878327119331E-2</v>
      </c>
      <c r="AX13" s="13" t="s">
        <v>143</v>
      </c>
      <c r="AY13" s="16">
        <v>1545649</v>
      </c>
      <c r="AZ13" s="42">
        <f t="shared" si="11"/>
        <v>4.3796232022678565E-2</v>
      </c>
      <c r="BB13" s="13" t="s">
        <v>85</v>
      </c>
      <c r="BC13" s="16">
        <v>973022</v>
      </c>
      <c r="BD13" s="42">
        <f t="shared" si="12"/>
        <v>2.8680416743855918E-2</v>
      </c>
      <c r="BF13" s="13" t="s">
        <v>24</v>
      </c>
      <c r="BG13" s="16">
        <v>1206</v>
      </c>
      <c r="BH13" s="42">
        <f t="shared" si="13"/>
        <v>3.7380280817034997E-2</v>
      </c>
      <c r="BJ13" s="13" t="s">
        <v>24</v>
      </c>
      <c r="BK13" s="38">
        <v>1549</v>
      </c>
      <c r="BL13" s="42">
        <f t="shared" si="14"/>
        <v>4.514060906309194E-2</v>
      </c>
      <c r="BN13" s="13" t="s">
        <v>24</v>
      </c>
      <c r="BO13" s="38">
        <v>1566</v>
      </c>
      <c r="BP13" s="42">
        <f t="shared" si="15"/>
        <v>4.3823809257289979E-2</v>
      </c>
      <c r="BR13" s="13" t="s">
        <v>24</v>
      </c>
      <c r="BS13" s="38">
        <v>1396</v>
      </c>
      <c r="BT13" s="42">
        <f t="shared" si="16"/>
        <v>4.2894453833154093E-2</v>
      </c>
      <c r="BV13" s="13" t="s">
        <v>24</v>
      </c>
      <c r="BW13" s="38">
        <v>1439</v>
      </c>
      <c r="BX13" s="42">
        <f t="shared" si="17"/>
        <v>4.3319886808356918E-2</v>
      </c>
      <c r="BZ13" s="13" t="s">
        <v>24</v>
      </c>
      <c r="CA13" s="38">
        <v>1421</v>
      </c>
      <c r="CB13" s="42">
        <f t="shared" si="18"/>
        <v>4.1992966695233308E-2</v>
      </c>
      <c r="CD13" s="13" t="s">
        <v>24</v>
      </c>
      <c r="CE13" s="38">
        <v>1449</v>
      </c>
      <c r="CF13" s="42">
        <f t="shared" si="19"/>
        <v>4.1133221676554914E-2</v>
      </c>
    </row>
    <row r="14" spans="2:84" s="12" customFormat="1" ht="12.75" customHeight="1" x14ac:dyDescent="0.2">
      <c r="B14" s="13" t="s">
        <v>346</v>
      </c>
      <c r="C14" s="16">
        <v>913572</v>
      </c>
      <c r="D14" s="42">
        <f>C14/$C$22</f>
        <v>3.7207666398936488E-2</v>
      </c>
      <c r="F14" s="13" t="s">
        <v>346</v>
      </c>
      <c r="G14" s="16">
        <v>927471</v>
      </c>
      <c r="H14" s="42">
        <f t="shared" si="0"/>
        <v>3.9576432310535398E-2</v>
      </c>
      <c r="J14" s="13" t="s">
        <v>166</v>
      </c>
      <c r="K14" s="16">
        <v>1290471</v>
      </c>
      <c r="L14" s="42">
        <f t="shared" si="1"/>
        <v>3.6477519294299467E-2</v>
      </c>
      <c r="N14" s="13" t="s">
        <v>139</v>
      </c>
      <c r="O14" s="16">
        <v>1065414</v>
      </c>
      <c r="P14" s="42">
        <f t="shared" si="2"/>
        <v>4.2653415963665883E-2</v>
      </c>
      <c r="R14" s="13" t="s">
        <v>139</v>
      </c>
      <c r="S14" s="16">
        <v>1044779</v>
      </c>
      <c r="T14" s="42">
        <f t="shared" si="3"/>
        <v>3.9489446528105612E-2</v>
      </c>
      <c r="V14" s="13" t="s">
        <v>139</v>
      </c>
      <c r="W14" s="16">
        <v>982021</v>
      </c>
      <c r="X14" s="42">
        <f t="shared" si="4"/>
        <v>3.4733445605085775E-2</v>
      </c>
      <c r="Z14" s="13" t="s">
        <v>139</v>
      </c>
      <c r="AA14" s="16">
        <v>865883</v>
      </c>
      <c r="AB14" s="42">
        <f t="shared" si="5"/>
        <v>3.1081063618540027E-2</v>
      </c>
      <c r="AD14" s="13" t="s">
        <v>139</v>
      </c>
      <c r="AE14" s="16">
        <v>918888</v>
      </c>
      <c r="AF14" s="42">
        <f t="shared" si="6"/>
        <v>3.1618904945496677E-2</v>
      </c>
      <c r="AH14" s="13" t="s">
        <v>139</v>
      </c>
      <c r="AI14" s="16">
        <v>916664</v>
      </c>
      <c r="AJ14" s="42">
        <f t="shared" si="7"/>
        <v>3.0421533835852072E-2</v>
      </c>
      <c r="AL14" s="13" t="s">
        <v>139</v>
      </c>
      <c r="AM14" s="16">
        <v>759339</v>
      </c>
      <c r="AN14" s="42">
        <f t="shared" si="8"/>
        <v>2.4466692643269488E-2</v>
      </c>
      <c r="AP14" s="13" t="s">
        <v>139</v>
      </c>
      <c r="AQ14" s="16">
        <v>764019</v>
      </c>
      <c r="AR14" s="42">
        <f t="shared" si="9"/>
        <v>2.3420058965582566E-2</v>
      </c>
      <c r="AT14" s="13" t="s">
        <v>139</v>
      </c>
      <c r="AU14" s="16">
        <v>736357</v>
      </c>
      <c r="AV14" s="42">
        <f t="shared" si="10"/>
        <v>2.1797123239262972E-2</v>
      </c>
      <c r="AX14" s="13" t="s">
        <v>139</v>
      </c>
      <c r="AY14" s="16">
        <v>762674</v>
      </c>
      <c r="AZ14" s="42">
        <f t="shared" si="11"/>
        <v>2.1610499836421045E-2</v>
      </c>
      <c r="BB14" s="13" t="s">
        <v>87</v>
      </c>
      <c r="BC14" s="16">
        <v>769938</v>
      </c>
      <c r="BD14" s="42">
        <f t="shared" si="12"/>
        <v>2.2694392014703614E-2</v>
      </c>
      <c r="BF14" s="13" t="s">
        <v>74</v>
      </c>
      <c r="BG14" s="16">
        <v>676</v>
      </c>
      <c r="BH14" s="42">
        <f t="shared" si="13"/>
        <v>2.0952794222483959E-2</v>
      </c>
      <c r="BJ14" s="13" t="s">
        <v>10</v>
      </c>
      <c r="BK14" s="38">
        <v>724</v>
      </c>
      <c r="BL14" s="42">
        <f t="shared" si="14"/>
        <v>2.1098644907474866E-2</v>
      </c>
      <c r="BN14" s="13" t="s">
        <v>10</v>
      </c>
      <c r="BO14" s="38">
        <v>783</v>
      </c>
      <c r="BP14" s="42">
        <f t="shared" si="15"/>
        <v>2.191190462864499E-2</v>
      </c>
      <c r="BR14" s="13" t="s">
        <v>52</v>
      </c>
      <c r="BS14" s="38">
        <v>1222</v>
      </c>
      <c r="BT14" s="42">
        <f t="shared" si="16"/>
        <v>3.7548010447073281E-2</v>
      </c>
      <c r="BV14" s="13" t="s">
        <v>52</v>
      </c>
      <c r="BW14" s="38">
        <v>1288</v>
      </c>
      <c r="BX14" s="42">
        <f t="shared" si="17"/>
        <v>3.877415858871696E-2</v>
      </c>
      <c r="BZ14" s="13" t="s">
        <v>52</v>
      </c>
      <c r="CA14" s="38">
        <v>1269</v>
      </c>
      <c r="CB14" s="42">
        <f t="shared" si="18"/>
        <v>3.7501108188776264E-2</v>
      </c>
      <c r="CD14" s="13" t="s">
        <v>52</v>
      </c>
      <c r="CE14" s="38">
        <v>1260</v>
      </c>
      <c r="CF14" s="42">
        <f t="shared" si="19"/>
        <v>3.5768018849178185E-2</v>
      </c>
    </row>
    <row r="15" spans="2:84" s="12" customFormat="1" ht="12.75" customHeight="1" x14ac:dyDescent="0.2">
      <c r="B15" s="33" t="s">
        <v>90</v>
      </c>
      <c r="C15" s="16">
        <v>714875</v>
      </c>
      <c r="D15" s="42">
        <f>C15/$C$22</f>
        <v>2.9115198930067605E-2</v>
      </c>
      <c r="F15" s="33" t="s">
        <v>90</v>
      </c>
      <c r="G15" s="16">
        <v>700544</v>
      </c>
      <c r="H15" s="42">
        <f t="shared" si="0"/>
        <v>2.9893152666284672E-2</v>
      </c>
      <c r="J15" s="33" t="s">
        <v>346</v>
      </c>
      <c r="K15" s="16">
        <v>1023141</v>
      </c>
      <c r="L15" s="42">
        <f t="shared" si="1"/>
        <v>2.8920948683301563E-2</v>
      </c>
      <c r="N15" s="33" t="s">
        <v>90</v>
      </c>
      <c r="O15" s="16">
        <v>588746</v>
      </c>
      <c r="P15" s="42">
        <f t="shared" si="2"/>
        <v>2.3570206544070601E-2</v>
      </c>
      <c r="R15" s="33" t="s">
        <v>90</v>
      </c>
      <c r="S15" s="16">
        <v>614254</v>
      </c>
      <c r="T15" s="42">
        <f t="shared" si="3"/>
        <v>2.3216920025837987E-2</v>
      </c>
      <c r="V15" s="13" t="s">
        <v>90</v>
      </c>
      <c r="W15" s="16">
        <v>647983</v>
      </c>
      <c r="X15" s="42">
        <f t="shared" si="4"/>
        <v>2.291873827903914E-2</v>
      </c>
      <c r="Z15" s="13" t="s">
        <v>90</v>
      </c>
      <c r="AA15" s="16">
        <v>688430</v>
      </c>
      <c r="AB15" s="42">
        <f t="shared" si="5"/>
        <v>2.471134856200146E-2</v>
      </c>
      <c r="AD15" s="13" t="s">
        <v>90</v>
      </c>
      <c r="AE15" s="16">
        <v>705717</v>
      </c>
      <c r="AF15" s="42">
        <f t="shared" si="6"/>
        <v>2.4283698058328196E-2</v>
      </c>
      <c r="AH15" s="13" t="s">
        <v>90</v>
      </c>
      <c r="AI15" s="16">
        <v>747582</v>
      </c>
      <c r="AJ15" s="42">
        <f t="shared" si="7"/>
        <v>2.4810171565670697E-2</v>
      </c>
      <c r="AL15" s="13" t="s">
        <v>90</v>
      </c>
      <c r="AM15" s="16">
        <v>495383</v>
      </c>
      <c r="AN15" s="42">
        <f t="shared" si="8"/>
        <v>1.596175568711836E-2</v>
      </c>
      <c r="AP15" s="13" t="s">
        <v>89</v>
      </c>
      <c r="AQ15" s="16">
        <v>511751</v>
      </c>
      <c r="AR15" s="42">
        <f t="shared" si="9"/>
        <v>1.5687094948811278E-2</v>
      </c>
      <c r="AT15" s="13" t="s">
        <v>89</v>
      </c>
      <c r="AU15" s="16">
        <v>479777</v>
      </c>
      <c r="AV15" s="42">
        <f t="shared" si="10"/>
        <v>1.4202022112051453E-2</v>
      </c>
      <c r="AX15" s="13" t="s">
        <v>89</v>
      </c>
      <c r="AY15" s="16">
        <v>461705</v>
      </c>
      <c r="AZ15" s="42">
        <f t="shared" si="11"/>
        <v>1.3082491112814622E-2</v>
      </c>
      <c r="BB15" s="13" t="s">
        <v>89</v>
      </c>
      <c r="BC15" s="16">
        <v>423770</v>
      </c>
      <c r="BD15" s="42">
        <f t="shared" si="12"/>
        <v>1.249087914100999E-2</v>
      </c>
      <c r="BF15" s="13" t="s">
        <v>6</v>
      </c>
      <c r="BG15" s="16">
        <v>372</v>
      </c>
      <c r="BH15" s="42">
        <f t="shared" si="13"/>
        <v>1.1530235873911292E-2</v>
      </c>
      <c r="BJ15" s="13" t="s">
        <v>3</v>
      </c>
      <c r="BK15" s="38">
        <v>431</v>
      </c>
      <c r="BL15" s="42">
        <f t="shared" si="14"/>
        <v>1.2560104910389043E-2</v>
      </c>
      <c r="BN15" s="13" t="s">
        <v>3</v>
      </c>
      <c r="BO15" s="38">
        <v>440</v>
      </c>
      <c r="BP15" s="42">
        <f t="shared" si="15"/>
        <v>1.2313203111882241E-2</v>
      </c>
      <c r="BR15" s="13" t="s">
        <v>10</v>
      </c>
      <c r="BS15" s="38">
        <v>703</v>
      </c>
      <c r="BT15" s="42">
        <f t="shared" si="16"/>
        <v>2.1600860347211554E-2</v>
      </c>
      <c r="BV15" s="13" t="s">
        <v>58</v>
      </c>
      <c r="BW15" s="38">
        <v>987</v>
      </c>
      <c r="BX15" s="42">
        <f t="shared" si="17"/>
        <v>2.9712806309832019E-2</v>
      </c>
      <c r="BZ15" s="13" t="s">
        <v>58</v>
      </c>
      <c r="CA15" s="38">
        <v>1025</v>
      </c>
      <c r="CB15" s="42">
        <f t="shared" si="18"/>
        <v>3.0290493217884688E-2</v>
      </c>
      <c r="CD15" s="13" t="s">
        <v>58</v>
      </c>
      <c r="CE15" s="38">
        <v>997</v>
      </c>
      <c r="CF15" s="42">
        <f t="shared" si="19"/>
        <v>2.8302154597325914E-2</v>
      </c>
    </row>
    <row r="16" spans="2:84" s="12" customFormat="1" ht="12.75" customHeight="1" x14ac:dyDescent="0.2">
      <c r="B16" s="13" t="s">
        <v>91</v>
      </c>
      <c r="C16" s="16">
        <v>408242</v>
      </c>
      <c r="D16" s="42">
        <f>C16/$C$22</f>
        <v>1.6626748790499961E-2</v>
      </c>
      <c r="F16" s="13" t="s">
        <v>88</v>
      </c>
      <c r="G16" s="16">
        <v>321880</v>
      </c>
      <c r="H16" s="42">
        <f t="shared" si="0"/>
        <v>1.3735051588799148E-2</v>
      </c>
      <c r="J16" s="13" t="s">
        <v>90</v>
      </c>
      <c r="K16" s="16">
        <v>699617</v>
      </c>
      <c r="L16" s="42">
        <f t="shared" si="1"/>
        <v>1.977595204860854E-2</v>
      </c>
      <c r="N16" s="13" t="s">
        <v>89</v>
      </c>
      <c r="O16" s="16">
        <v>398790</v>
      </c>
      <c r="P16" s="42">
        <f t="shared" si="2"/>
        <v>1.5965395378838947E-2</v>
      </c>
      <c r="R16" s="13" t="s">
        <v>89</v>
      </c>
      <c r="S16" s="16">
        <v>479471</v>
      </c>
      <c r="T16" s="42">
        <f t="shared" si="3"/>
        <v>1.81225354034464E-2</v>
      </c>
      <c r="V16" s="13" t="s">
        <v>89</v>
      </c>
      <c r="W16" s="16">
        <v>477878</v>
      </c>
      <c r="X16" s="42">
        <f t="shared" si="4"/>
        <v>1.690223479830592E-2</v>
      </c>
      <c r="Z16" s="13" t="s">
        <v>89</v>
      </c>
      <c r="AA16" s="16">
        <v>459414</v>
      </c>
      <c r="AB16" s="42">
        <f t="shared" si="5"/>
        <v>1.649076810752486E-2</v>
      </c>
      <c r="AD16" s="13" t="s">
        <v>89</v>
      </c>
      <c r="AE16" s="16">
        <v>454761</v>
      </c>
      <c r="AF16" s="42">
        <f t="shared" si="6"/>
        <v>1.5648310601421515E-2</v>
      </c>
      <c r="AH16" s="13" t="s">
        <v>89</v>
      </c>
      <c r="AI16" s="16">
        <v>451238</v>
      </c>
      <c r="AJ16" s="42">
        <f t="shared" si="7"/>
        <v>1.4975336748276596E-2</v>
      </c>
      <c r="AL16" s="13" t="s">
        <v>89</v>
      </c>
      <c r="AM16" s="16">
        <v>473255</v>
      </c>
      <c r="AN16" s="42">
        <f t="shared" si="8"/>
        <v>1.5248768503778288E-2</v>
      </c>
      <c r="AP16" s="13" t="s">
        <v>90</v>
      </c>
      <c r="AQ16" s="16">
        <v>362459</v>
      </c>
      <c r="AR16" s="42">
        <f t="shared" si="9"/>
        <v>1.1110733048008088E-2</v>
      </c>
      <c r="AT16" s="13" t="s">
        <v>147</v>
      </c>
      <c r="AU16" s="16">
        <v>379526</v>
      </c>
      <c r="AV16" s="42">
        <f t="shared" si="10"/>
        <v>1.1234462352506351E-2</v>
      </c>
      <c r="AX16" s="13" t="s">
        <v>90</v>
      </c>
      <c r="AY16" s="16">
        <v>357761</v>
      </c>
      <c r="AZ16" s="42">
        <f t="shared" si="11"/>
        <v>1.0137219876353238E-2</v>
      </c>
      <c r="BB16" s="13" t="s">
        <v>90</v>
      </c>
      <c r="BC16" s="16">
        <v>345045</v>
      </c>
      <c r="BD16" s="42">
        <f t="shared" si="12"/>
        <v>1.0170411763951653E-2</v>
      </c>
      <c r="BF16" s="13" t="s">
        <v>0</v>
      </c>
      <c r="BG16" s="16">
        <v>333</v>
      </c>
      <c r="BH16" s="42">
        <f t="shared" si="13"/>
        <v>1.032142082261414E-2</v>
      </c>
      <c r="BJ16" s="13" t="s">
        <v>6</v>
      </c>
      <c r="BK16" s="38">
        <v>329</v>
      </c>
      <c r="BL16" s="42">
        <f t="shared" si="14"/>
        <v>9.5876438875127489E-3</v>
      </c>
      <c r="BN16" s="13" t="s">
        <v>6</v>
      </c>
      <c r="BO16" s="38">
        <v>294</v>
      </c>
      <c r="BP16" s="42">
        <f t="shared" si="15"/>
        <v>8.2274584429394976E-3</v>
      </c>
      <c r="BR16" s="13" t="s">
        <v>3</v>
      </c>
      <c r="BS16" s="38">
        <v>345</v>
      </c>
      <c r="BT16" s="42">
        <f t="shared" si="16"/>
        <v>1.0600706713780919E-2</v>
      </c>
      <c r="BV16" s="13" t="s">
        <v>10</v>
      </c>
      <c r="BW16" s="38">
        <v>785</v>
      </c>
      <c r="BX16" s="42">
        <f t="shared" si="17"/>
        <v>2.3631765910048768E-2</v>
      </c>
      <c r="BZ16" s="13" t="s">
        <v>10</v>
      </c>
      <c r="CA16" s="38">
        <v>853</v>
      </c>
      <c r="CB16" s="42">
        <f t="shared" si="18"/>
        <v>2.5207600697420136E-2</v>
      </c>
      <c r="CD16" s="13" t="s">
        <v>10</v>
      </c>
      <c r="CE16" s="38">
        <v>910</v>
      </c>
      <c r="CF16" s="42">
        <f t="shared" si="19"/>
        <v>2.5832458057739802E-2</v>
      </c>
    </row>
    <row r="17" spans="2:84" s="12" customFormat="1" ht="12.75" customHeight="1" x14ac:dyDescent="0.2">
      <c r="B17" s="33" t="s">
        <v>88</v>
      </c>
      <c r="C17" s="16">
        <v>308764</v>
      </c>
      <c r="D17" s="42">
        <f>C17/$C$22</f>
        <v>1.2575240821742812E-2</v>
      </c>
      <c r="F17" s="33" t="s">
        <v>89</v>
      </c>
      <c r="G17" s="16">
        <v>222297</v>
      </c>
      <c r="H17" s="42">
        <f t="shared" si="0"/>
        <v>9.4857113304190506E-3</v>
      </c>
      <c r="J17" s="33" t="s">
        <v>89</v>
      </c>
      <c r="K17" s="16">
        <v>513122</v>
      </c>
      <c r="L17" s="42">
        <f t="shared" si="1"/>
        <v>1.4504330322285066E-2</v>
      </c>
      <c r="N17" s="33" t="s">
        <v>88</v>
      </c>
      <c r="O17" s="16">
        <v>368006</v>
      </c>
      <c r="P17" s="42">
        <f t="shared" si="2"/>
        <v>1.47329704651195E-2</v>
      </c>
      <c r="R17" s="33" t="s">
        <v>88</v>
      </c>
      <c r="S17" s="16">
        <v>391927</v>
      </c>
      <c r="T17" s="42">
        <f t="shared" si="3"/>
        <v>1.4813640309980244E-2</v>
      </c>
      <c r="V17" s="13" t="s">
        <v>88</v>
      </c>
      <c r="W17" s="16">
        <v>391337</v>
      </c>
      <c r="X17" s="42">
        <f t="shared" si="4"/>
        <v>1.3841335778723114E-2</v>
      </c>
      <c r="Z17" s="13" t="s">
        <v>88</v>
      </c>
      <c r="AA17" s="16">
        <v>367980</v>
      </c>
      <c r="AB17" s="42">
        <f t="shared" si="5"/>
        <v>1.3208724262227528E-2</v>
      </c>
      <c r="AD17" s="13" t="s">
        <v>88</v>
      </c>
      <c r="AE17" s="16">
        <v>359038</v>
      </c>
      <c r="AF17" s="42">
        <f t="shared" si="6"/>
        <v>1.2354485414785302E-2</v>
      </c>
      <c r="AH17" s="13" t="s">
        <v>88</v>
      </c>
      <c r="AI17" s="16">
        <v>347321</v>
      </c>
      <c r="AJ17" s="42">
        <f t="shared" si="7"/>
        <v>1.1526619953878386E-2</v>
      </c>
      <c r="AL17" s="13" t="s">
        <v>95</v>
      </c>
      <c r="AM17" s="16">
        <v>309983</v>
      </c>
      <c r="AN17" s="42">
        <f t="shared" si="8"/>
        <v>9.9879747854892294E-3</v>
      </c>
      <c r="AP17" s="13" t="s">
        <v>88</v>
      </c>
      <c r="AQ17" s="16">
        <v>292478</v>
      </c>
      <c r="AR17" s="42">
        <f t="shared" si="9"/>
        <v>8.9655519118446766E-3</v>
      </c>
      <c r="AT17" s="13" t="s">
        <v>90</v>
      </c>
      <c r="AU17" s="16">
        <v>337451</v>
      </c>
      <c r="AV17" s="42">
        <f t="shared" si="10"/>
        <v>9.9889877249928084E-3</v>
      </c>
      <c r="AX17" s="13" t="s">
        <v>147</v>
      </c>
      <c r="AY17" s="16">
        <v>324263</v>
      </c>
      <c r="AZ17" s="42">
        <f t="shared" si="11"/>
        <v>9.1880482466393208E-3</v>
      </c>
      <c r="BB17" s="13" t="s">
        <v>97</v>
      </c>
      <c r="BC17" s="16">
        <v>314598</v>
      </c>
      <c r="BD17" s="42">
        <f t="shared" si="12"/>
        <v>9.2729678740908067E-3</v>
      </c>
      <c r="BF17" s="13" t="s">
        <v>20</v>
      </c>
      <c r="BG17" s="16">
        <v>310</v>
      </c>
      <c r="BH17" s="42">
        <f t="shared" si="13"/>
        <v>9.608529894926077E-3</v>
      </c>
      <c r="BJ17" s="13" t="s">
        <v>0</v>
      </c>
      <c r="BK17" s="38">
        <v>323</v>
      </c>
      <c r="BL17" s="42">
        <f t="shared" si="14"/>
        <v>9.4127932391082619E-3</v>
      </c>
      <c r="BN17" s="13" t="s">
        <v>0</v>
      </c>
      <c r="BO17" s="38">
        <v>282</v>
      </c>
      <c r="BP17" s="42">
        <f t="shared" si="15"/>
        <v>7.891643812615437E-3</v>
      </c>
      <c r="BR17" s="13" t="s">
        <v>18</v>
      </c>
      <c r="BS17" s="38">
        <v>333</v>
      </c>
      <c r="BT17" s="42">
        <f t="shared" si="16"/>
        <v>1.0231986480258104E-2</v>
      </c>
      <c r="BV17" s="13" t="s">
        <v>59</v>
      </c>
      <c r="BW17" s="38">
        <v>758</v>
      </c>
      <c r="BX17" s="42">
        <f t="shared" si="17"/>
        <v>2.2818953579384672E-2</v>
      </c>
      <c r="BZ17" s="13" t="s">
        <v>59</v>
      </c>
      <c r="CA17" s="38">
        <v>662</v>
      </c>
      <c r="CB17" s="42">
        <f t="shared" si="18"/>
        <v>1.9563225863648451E-2</v>
      </c>
      <c r="CD17" s="13" t="s">
        <v>59</v>
      </c>
      <c r="CE17" s="38">
        <v>641</v>
      </c>
      <c r="CF17" s="42">
        <f t="shared" si="19"/>
        <v>1.8196269906605729E-2</v>
      </c>
    </row>
    <row r="18" spans="2:84" s="12" customFormat="1" ht="12.75" customHeight="1" x14ac:dyDescent="0.2">
      <c r="B18" s="13" t="s">
        <v>362</v>
      </c>
      <c r="C18" s="16">
        <v>241888</v>
      </c>
      <c r="D18" s="42">
        <f>C18/$C$22</f>
        <v>9.8515366166059687E-3</v>
      </c>
      <c r="F18" s="13" t="s">
        <v>181</v>
      </c>
      <c r="G18" s="16">
        <v>212646</v>
      </c>
      <c r="H18" s="42">
        <f t="shared" si="0"/>
        <v>9.0738902080023109E-3</v>
      </c>
      <c r="J18" s="13" t="s">
        <v>88</v>
      </c>
      <c r="K18" s="16">
        <v>346765</v>
      </c>
      <c r="L18" s="42">
        <f t="shared" si="1"/>
        <v>9.8019459391863548E-3</v>
      </c>
      <c r="N18" s="13" t="s">
        <v>181</v>
      </c>
      <c r="O18" s="16">
        <v>215225</v>
      </c>
      <c r="P18" s="42">
        <f t="shared" si="2"/>
        <v>8.6164452980531415E-3</v>
      </c>
      <c r="R18" s="13" t="s">
        <v>332</v>
      </c>
      <c r="S18" s="16">
        <v>230520</v>
      </c>
      <c r="T18" s="42">
        <f t="shared" si="3"/>
        <v>8.7129500245113137E-3</v>
      </c>
      <c r="V18" s="13" t="s">
        <v>181</v>
      </c>
      <c r="W18" s="16">
        <v>231053</v>
      </c>
      <c r="X18" s="42">
        <f t="shared" si="4"/>
        <v>8.1721946958281787E-3</v>
      </c>
      <c r="Z18" s="13" t="s">
        <v>95</v>
      </c>
      <c r="AA18" s="16">
        <v>287535</v>
      </c>
      <c r="AB18" s="42">
        <f t="shared" si="5"/>
        <v>1.032113302554376E-2</v>
      </c>
      <c r="AD18" s="13" t="s">
        <v>95</v>
      </c>
      <c r="AE18" s="16">
        <v>309706</v>
      </c>
      <c r="AF18" s="42">
        <f t="shared" si="6"/>
        <v>1.065697296629186E-2</v>
      </c>
      <c r="AH18" s="13" t="s">
        <v>95</v>
      </c>
      <c r="AI18" s="16">
        <v>318329</v>
      </c>
      <c r="AJ18" s="42">
        <f t="shared" si="7"/>
        <v>1.0564455945071426E-2</v>
      </c>
      <c r="AL18" s="13" t="s">
        <v>88</v>
      </c>
      <c r="AM18" s="16">
        <v>292435</v>
      </c>
      <c r="AN18" s="42">
        <f t="shared" si="8"/>
        <v>9.4225599674644823E-3</v>
      </c>
      <c r="AP18" s="13" t="s">
        <v>147</v>
      </c>
      <c r="AQ18" s="16">
        <v>284262</v>
      </c>
      <c r="AR18" s="42">
        <f t="shared" si="9"/>
        <v>8.7137005777008572E-3</v>
      </c>
      <c r="AT18" s="13" t="s">
        <v>155</v>
      </c>
      <c r="AU18" s="16">
        <v>296999</v>
      </c>
      <c r="AV18" s="42">
        <f t="shared" si="10"/>
        <v>8.7915560046796098E-3</v>
      </c>
      <c r="AX18" s="13" t="s">
        <v>88</v>
      </c>
      <c r="AY18" s="16">
        <v>299911</v>
      </c>
      <c r="AZ18" s="42">
        <f t="shared" si="11"/>
        <v>8.4980301104284027E-3</v>
      </c>
      <c r="BB18" s="13" t="s">
        <v>82</v>
      </c>
      <c r="BC18" s="16">
        <v>219581</v>
      </c>
      <c r="BD18" s="42">
        <f t="shared" si="12"/>
        <v>6.4722838630910983E-3</v>
      </c>
      <c r="BF18" s="13" t="s">
        <v>48</v>
      </c>
      <c r="BG18" s="16">
        <v>205</v>
      </c>
      <c r="BH18" s="42">
        <f t="shared" si="13"/>
        <v>6.3540278337414378E-3</v>
      </c>
      <c r="BJ18" s="13" t="s">
        <v>20</v>
      </c>
      <c r="BK18" s="38">
        <v>289</v>
      </c>
      <c r="BL18" s="42">
        <f t="shared" si="14"/>
        <v>8.4219728981494973E-3</v>
      </c>
      <c r="BN18" s="13" t="s">
        <v>48</v>
      </c>
      <c r="BO18" s="38">
        <v>256</v>
      </c>
      <c r="BP18" s="42">
        <f t="shared" si="15"/>
        <v>7.1640454469133041E-3</v>
      </c>
      <c r="BR18" s="13" t="s">
        <v>6</v>
      </c>
      <c r="BS18" s="38">
        <v>261</v>
      </c>
      <c r="BT18" s="42">
        <f t="shared" si="16"/>
        <v>8.019665079121217E-3</v>
      </c>
      <c r="BV18" s="13" t="s">
        <v>3</v>
      </c>
      <c r="BW18" s="38">
        <v>456</v>
      </c>
      <c r="BX18" s="42">
        <f t="shared" si="17"/>
        <v>1.3727497140104763E-2</v>
      </c>
      <c r="BZ18" s="13" t="s">
        <v>6</v>
      </c>
      <c r="CA18" s="38">
        <v>339</v>
      </c>
      <c r="CB18" s="42">
        <f t="shared" si="18"/>
        <v>1.0018026537427229E-2</v>
      </c>
      <c r="CD18" s="13" t="s">
        <v>63</v>
      </c>
      <c r="CE18" s="38">
        <v>481</v>
      </c>
      <c r="CF18" s="42">
        <f t="shared" si="19"/>
        <v>1.3654299259091039E-2</v>
      </c>
    </row>
    <row r="19" spans="2:84" s="12" customFormat="1" ht="12.75" customHeight="1" x14ac:dyDescent="0.2">
      <c r="B19" s="33" t="s">
        <v>332</v>
      </c>
      <c r="C19" s="16">
        <v>196506</v>
      </c>
      <c r="D19" s="42">
        <f>C19/$C$22</f>
        <v>8.0032331260036574E-3</v>
      </c>
      <c r="F19" s="33" t="s">
        <v>332</v>
      </c>
      <c r="G19" s="16">
        <v>191690</v>
      </c>
      <c r="H19" s="42">
        <f t="shared" si="0"/>
        <v>8.1796695633680524E-3</v>
      </c>
      <c r="J19" s="33" t="s">
        <v>181</v>
      </c>
      <c r="K19" s="16">
        <v>205452</v>
      </c>
      <c r="L19" s="42">
        <f t="shared" si="1"/>
        <v>5.8074759479697056E-3</v>
      </c>
      <c r="N19" s="33" t="s">
        <v>91</v>
      </c>
      <c r="O19" s="16">
        <v>188896</v>
      </c>
      <c r="P19" s="42">
        <f t="shared" si="2"/>
        <v>7.5623744965549831E-3</v>
      </c>
      <c r="R19" s="33" t="s">
        <v>181</v>
      </c>
      <c r="S19" s="16">
        <v>224565</v>
      </c>
      <c r="T19" s="42">
        <f t="shared" si="3"/>
        <v>8.4878692619051854E-3</v>
      </c>
      <c r="V19" s="13" t="s">
        <v>180</v>
      </c>
      <c r="W19" s="16">
        <v>225610</v>
      </c>
      <c r="X19" s="42">
        <f t="shared" si="4"/>
        <v>7.9796793174111355E-3</v>
      </c>
      <c r="Z19" s="13" t="s">
        <v>180</v>
      </c>
      <c r="AA19" s="16">
        <v>223764</v>
      </c>
      <c r="AB19" s="42">
        <f t="shared" si="5"/>
        <v>8.0320587418149913E-3</v>
      </c>
      <c r="AD19" s="13" t="s">
        <v>180</v>
      </c>
      <c r="AE19" s="16">
        <v>236429</v>
      </c>
      <c r="AF19" s="42">
        <f t="shared" si="6"/>
        <v>8.1355138791221939E-3</v>
      </c>
      <c r="AH19" s="13" t="s">
        <v>180</v>
      </c>
      <c r="AI19" s="16">
        <v>218714</v>
      </c>
      <c r="AJ19" s="42">
        <f t="shared" si="7"/>
        <v>7.2585105898939524E-3</v>
      </c>
      <c r="AL19" s="13" t="s">
        <v>180</v>
      </c>
      <c r="AM19" s="16">
        <v>225717</v>
      </c>
      <c r="AN19" s="42">
        <f t="shared" si="8"/>
        <v>7.2728365899300037E-3</v>
      </c>
      <c r="AP19" s="13" t="s">
        <v>95</v>
      </c>
      <c r="AQ19" s="16">
        <v>260905</v>
      </c>
      <c r="AR19" s="42">
        <f t="shared" si="9"/>
        <v>7.9977205860264199E-3</v>
      </c>
      <c r="AT19" s="13" t="s">
        <v>88</v>
      </c>
      <c r="AU19" s="16">
        <v>277790</v>
      </c>
      <c r="AV19" s="42">
        <f t="shared" si="10"/>
        <v>8.2229446649313594E-3</v>
      </c>
      <c r="AX19" s="13" t="s">
        <v>155</v>
      </c>
      <c r="AY19" s="16">
        <v>236049</v>
      </c>
      <c r="AZ19" s="42">
        <f t="shared" si="11"/>
        <v>6.6884892836091845E-3</v>
      </c>
      <c r="BB19" s="13" t="s">
        <v>88</v>
      </c>
      <c r="BC19" s="16">
        <v>185537</v>
      </c>
      <c r="BD19" s="42">
        <f t="shared" si="12"/>
        <v>5.468816204982822E-3</v>
      </c>
      <c r="BF19" s="13" t="s">
        <v>25</v>
      </c>
      <c r="BG19" s="16">
        <v>160</v>
      </c>
      <c r="BH19" s="42">
        <f t="shared" si="13"/>
        <v>4.9592412360908783E-3</v>
      </c>
      <c r="BJ19" s="13" t="s">
        <v>48</v>
      </c>
      <c r="BK19" s="38">
        <v>230</v>
      </c>
      <c r="BL19" s="42">
        <f t="shared" si="14"/>
        <v>6.7026081888387004E-3</v>
      </c>
      <c r="BN19" s="13" t="s">
        <v>20</v>
      </c>
      <c r="BO19" s="38">
        <v>217</v>
      </c>
      <c r="BP19" s="42">
        <f t="shared" si="15"/>
        <v>6.0726478983601055E-3</v>
      </c>
      <c r="BR19" s="13" t="s">
        <v>0</v>
      </c>
      <c r="BS19" s="38">
        <v>261</v>
      </c>
      <c r="BT19" s="42">
        <f t="shared" si="16"/>
        <v>8.019665079121217E-3</v>
      </c>
      <c r="BV19" s="13" t="s">
        <v>0</v>
      </c>
      <c r="BW19" s="38">
        <v>256</v>
      </c>
      <c r="BX19" s="42">
        <f t="shared" si="17"/>
        <v>7.7066650611114455E-3</v>
      </c>
      <c r="BZ19" s="13" t="s">
        <v>48</v>
      </c>
      <c r="CA19" s="38">
        <v>294</v>
      </c>
      <c r="CB19" s="42">
        <f t="shared" si="18"/>
        <v>8.68820000591034E-3</v>
      </c>
      <c r="CD19" s="13" t="s">
        <v>64</v>
      </c>
      <c r="CE19" s="38">
        <v>357</v>
      </c>
      <c r="CF19" s="42">
        <f t="shared" si="19"/>
        <v>1.0134272007267154E-2</v>
      </c>
    </row>
    <row r="20" spans="2:84" s="12" customFormat="1" ht="12.75" customHeight="1" x14ac:dyDescent="0.2">
      <c r="B20" s="13" t="s">
        <v>138</v>
      </c>
      <c r="C20" s="16">
        <v>115613</v>
      </c>
      <c r="D20" s="42">
        <f>C20/$C$22</f>
        <v>4.708649055991475E-3</v>
      </c>
      <c r="F20" s="13" t="s">
        <v>91</v>
      </c>
      <c r="G20" s="16">
        <v>151942</v>
      </c>
      <c r="H20" s="42">
        <f t="shared" si="0"/>
        <v>6.4835690583612531E-3</v>
      </c>
      <c r="J20" s="13" t="s">
        <v>332</v>
      </c>
      <c r="K20" s="16">
        <v>194412</v>
      </c>
      <c r="L20" s="42">
        <f t="shared" si="1"/>
        <v>5.4954101882516912E-3</v>
      </c>
      <c r="N20" s="13" t="s">
        <v>332</v>
      </c>
      <c r="O20" s="16">
        <v>187132</v>
      </c>
      <c r="P20" s="42">
        <f t="shared" si="2"/>
        <v>7.4917534743421093E-3</v>
      </c>
      <c r="R20" s="13" t="s">
        <v>91</v>
      </c>
      <c r="S20" s="16">
        <v>188973</v>
      </c>
      <c r="T20" s="42">
        <f t="shared" si="3"/>
        <v>7.1426006636386282E-3</v>
      </c>
      <c r="V20" s="13" t="s">
        <v>95</v>
      </c>
      <c r="W20" s="16">
        <v>203604</v>
      </c>
      <c r="X20" s="42">
        <f t="shared" si="4"/>
        <v>7.2013413755692432E-3</v>
      </c>
      <c r="Z20" s="13" t="s">
        <v>91</v>
      </c>
      <c r="AA20" s="16">
        <v>196269</v>
      </c>
      <c r="AB20" s="42">
        <f t="shared" si="5"/>
        <v>7.0451195777573097E-3</v>
      </c>
      <c r="AD20" s="13" t="s">
        <v>91</v>
      </c>
      <c r="AE20" s="16">
        <v>212236</v>
      </c>
      <c r="AF20" s="42">
        <f t="shared" si="6"/>
        <v>7.3030335688489051E-3</v>
      </c>
      <c r="AH20" s="13" t="s">
        <v>91</v>
      </c>
      <c r="AI20" s="16">
        <v>202890</v>
      </c>
      <c r="AJ20" s="42">
        <f t="shared" si="7"/>
        <v>6.733355951532979E-3</v>
      </c>
      <c r="AL20" s="13" t="s">
        <v>138</v>
      </c>
      <c r="AM20" s="16">
        <v>177976</v>
      </c>
      <c r="AN20" s="42">
        <f t="shared" si="8"/>
        <v>5.7345718972402707E-3</v>
      </c>
      <c r="AP20" s="13" t="s">
        <v>155</v>
      </c>
      <c r="AQ20" s="16">
        <v>222021</v>
      </c>
      <c r="AR20" s="42">
        <f t="shared" si="9"/>
        <v>6.8057795834889009E-3</v>
      </c>
      <c r="AT20" s="13" t="s">
        <v>180</v>
      </c>
      <c r="AU20" s="16">
        <v>256144</v>
      </c>
      <c r="AV20" s="42">
        <f t="shared" si="10"/>
        <v>7.5821949611367514E-3</v>
      </c>
      <c r="AX20" s="13" t="s">
        <v>138</v>
      </c>
      <c r="AY20" s="16">
        <v>231597</v>
      </c>
      <c r="AZ20" s="42">
        <f t="shared" si="11"/>
        <v>6.5623410928071562E-3</v>
      </c>
      <c r="BB20" s="13" t="s">
        <v>99</v>
      </c>
      <c r="BC20" s="16">
        <v>174082</v>
      </c>
      <c r="BD20" s="42">
        <f t="shared" si="12"/>
        <v>5.1311730953708407E-3</v>
      </c>
      <c r="BF20" s="13" t="s">
        <v>17</v>
      </c>
      <c r="BG20" s="16">
        <v>158</v>
      </c>
      <c r="BH20" s="42">
        <f t="shared" si="13"/>
        <v>4.897250720639742E-3</v>
      </c>
      <c r="BJ20" s="13" t="s">
        <v>25</v>
      </c>
      <c r="BK20" s="38">
        <v>166</v>
      </c>
      <c r="BL20" s="42">
        <f t="shared" si="14"/>
        <v>4.8375346058574971E-3</v>
      </c>
      <c r="BN20" s="13" t="s">
        <v>25</v>
      </c>
      <c r="BO20" s="38">
        <v>129</v>
      </c>
      <c r="BP20" s="42">
        <f t="shared" si="15"/>
        <v>3.6100072759836571E-3</v>
      </c>
      <c r="BR20" s="13" t="s">
        <v>20</v>
      </c>
      <c r="BS20" s="38">
        <v>146</v>
      </c>
      <c r="BT20" s="42">
        <f t="shared" si="16"/>
        <v>4.4860961745275775E-3</v>
      </c>
      <c r="BV20" s="13" t="s">
        <v>6</v>
      </c>
      <c r="BW20" s="38">
        <v>248</v>
      </c>
      <c r="BX20" s="42">
        <f t="shared" si="17"/>
        <v>7.4658317779517126E-3</v>
      </c>
      <c r="BZ20" s="13" t="s">
        <v>0</v>
      </c>
      <c r="CA20" s="38">
        <v>245</v>
      </c>
      <c r="CB20" s="42">
        <f t="shared" si="18"/>
        <v>7.2401666715919497E-3</v>
      </c>
      <c r="CD20" s="13" t="s">
        <v>48</v>
      </c>
      <c r="CE20" s="38">
        <v>313</v>
      </c>
      <c r="CF20" s="42">
        <f t="shared" si="19"/>
        <v>8.885230079200614E-3</v>
      </c>
    </row>
    <row r="21" spans="2:84" s="12" customFormat="1" ht="12.75" customHeight="1" x14ac:dyDescent="0.2">
      <c r="B21" s="33" t="s">
        <v>95</v>
      </c>
      <c r="C21" s="16">
        <v>95285</v>
      </c>
      <c r="D21" s="42">
        <f>C21/$C$22</f>
        <v>3.880736814200373E-3</v>
      </c>
      <c r="F21" s="33" t="s">
        <v>95</v>
      </c>
      <c r="G21" s="16">
        <v>117857</v>
      </c>
      <c r="H21" s="42">
        <f t="shared" si="0"/>
        <v>5.0291163635550551E-3</v>
      </c>
      <c r="J21" s="33" t="s">
        <v>91</v>
      </c>
      <c r="K21" s="16">
        <v>167707</v>
      </c>
      <c r="L21" s="42">
        <f t="shared" si="1"/>
        <v>4.7405445982816197E-3</v>
      </c>
      <c r="N21" s="33" t="s">
        <v>95</v>
      </c>
      <c r="O21" s="16">
        <v>149370</v>
      </c>
      <c r="P21" s="42">
        <f t="shared" si="2"/>
        <v>5.9799671700322818E-3</v>
      </c>
      <c r="R21" s="33" t="s">
        <v>95</v>
      </c>
      <c r="S21" s="16">
        <v>158835</v>
      </c>
      <c r="T21" s="42">
        <f t="shared" si="3"/>
        <v>6.0034765623080627E-3</v>
      </c>
      <c r="V21" s="13" t="s">
        <v>91</v>
      </c>
      <c r="W21" s="16">
        <v>199740</v>
      </c>
      <c r="X21" s="42">
        <f t="shared" si="4"/>
        <v>7.0646742026492636E-3</v>
      </c>
      <c r="Z21" s="13" t="s">
        <v>181</v>
      </c>
      <c r="AA21" s="16">
        <v>175740</v>
      </c>
      <c r="AB21" s="42">
        <f t="shared" si="5"/>
        <v>6.3082265390615412E-3</v>
      </c>
      <c r="AD21" s="13" t="s">
        <v>181</v>
      </c>
      <c r="AE21" s="16">
        <v>157996</v>
      </c>
      <c r="AF21" s="42">
        <f t="shared" si="6"/>
        <v>5.4366370066522727E-3</v>
      </c>
      <c r="AH21" s="13" t="s">
        <v>170</v>
      </c>
      <c r="AI21" s="16">
        <v>185122</v>
      </c>
      <c r="AJ21" s="42">
        <f t="shared" si="7"/>
        <v>6.1436853490053145E-3</v>
      </c>
      <c r="AL21" s="13" t="s">
        <v>91</v>
      </c>
      <c r="AM21" s="16">
        <v>168833</v>
      </c>
      <c r="AN21" s="42">
        <f t="shared" si="8"/>
        <v>5.4399749242974712E-3</v>
      </c>
      <c r="AP21" s="13" t="s">
        <v>138</v>
      </c>
      <c r="AQ21" s="16">
        <v>207027</v>
      </c>
      <c r="AR21" s="42">
        <f t="shared" si="9"/>
        <v>6.3461570294294535E-3</v>
      </c>
      <c r="AT21" s="13" t="s">
        <v>138</v>
      </c>
      <c r="AU21" s="16">
        <v>217268</v>
      </c>
      <c r="AV21" s="42">
        <f t="shared" si="10"/>
        <v>6.4314148870020758E-3</v>
      </c>
      <c r="AX21" s="13" t="s">
        <v>148</v>
      </c>
      <c r="AY21" s="16">
        <v>153461</v>
      </c>
      <c r="AZ21" s="42">
        <f t="shared" si="11"/>
        <v>4.3483440046428882E-3</v>
      </c>
      <c r="BB21" s="13" t="s">
        <v>91</v>
      </c>
      <c r="BC21" s="16">
        <v>150900</v>
      </c>
      <c r="BD21" s="42">
        <f t="shared" si="12"/>
        <v>4.447869510296641E-3</v>
      </c>
      <c r="BF21" s="13" t="s">
        <v>11</v>
      </c>
      <c r="BG21" s="16">
        <v>144</v>
      </c>
      <c r="BH21" s="42">
        <f t="shared" si="13"/>
        <v>4.46331711248179E-3</v>
      </c>
      <c r="BJ21" s="13" t="s">
        <v>11</v>
      </c>
      <c r="BK21" s="38">
        <v>116</v>
      </c>
      <c r="BL21" s="42">
        <f t="shared" si="14"/>
        <v>3.3804458691534312E-3</v>
      </c>
      <c r="BN21" s="13" t="s">
        <v>17</v>
      </c>
      <c r="BO21" s="38">
        <v>101</v>
      </c>
      <c r="BP21" s="42">
        <f t="shared" si="15"/>
        <v>2.8264398052275145E-3</v>
      </c>
      <c r="BR21" s="13" t="s">
        <v>25</v>
      </c>
      <c r="BS21" s="38">
        <v>100</v>
      </c>
      <c r="BT21" s="42">
        <f t="shared" si="16"/>
        <v>3.0726686126901215E-3</v>
      </c>
      <c r="BV21" s="13" t="s">
        <v>48</v>
      </c>
      <c r="BW21" s="38">
        <v>226</v>
      </c>
      <c r="BX21" s="42">
        <f t="shared" si="17"/>
        <v>6.8035402492624478E-3</v>
      </c>
      <c r="BZ21" s="13" t="s">
        <v>3</v>
      </c>
      <c r="CA21" s="38">
        <v>231</v>
      </c>
      <c r="CB21" s="42">
        <f t="shared" si="18"/>
        <v>6.8264428617866961E-3</v>
      </c>
      <c r="CD21" s="13" t="s">
        <v>6</v>
      </c>
      <c r="CE21" s="38">
        <v>268</v>
      </c>
      <c r="CF21" s="42">
        <f t="shared" si="19"/>
        <v>7.6078008345871065E-3</v>
      </c>
    </row>
    <row r="22" spans="2:84" s="12" customFormat="1" ht="12.75" customHeight="1" x14ac:dyDescent="0.2">
      <c r="B22" s="19" t="s">
        <v>35</v>
      </c>
      <c r="C22" s="20">
        <f>SUM(C6:C21)</f>
        <v>24553327</v>
      </c>
      <c r="D22" s="40"/>
      <c r="F22" s="33" t="s">
        <v>138</v>
      </c>
      <c r="G22" s="16">
        <v>113371</v>
      </c>
      <c r="H22" s="42">
        <f t="shared" si="0"/>
        <v>4.8376927229829385E-3</v>
      </c>
      <c r="J22" s="33" t="s">
        <v>95</v>
      </c>
      <c r="K22" s="16">
        <v>143419</v>
      </c>
      <c r="L22" s="42">
        <f t="shared" si="1"/>
        <v>4.0539999269019874E-3</v>
      </c>
      <c r="N22" s="33" t="s">
        <v>138</v>
      </c>
      <c r="O22" s="16">
        <v>128824</v>
      </c>
      <c r="P22" s="42">
        <f t="shared" si="2"/>
        <v>5.1574164203805227E-3</v>
      </c>
      <c r="R22" s="33" t="s">
        <v>138</v>
      </c>
      <c r="S22" s="16">
        <v>144762</v>
      </c>
      <c r="T22" s="42">
        <f t="shared" si="3"/>
        <v>5.4715602613582635E-3</v>
      </c>
      <c r="V22" s="13" t="s">
        <v>138</v>
      </c>
      <c r="W22" s="16">
        <v>142510</v>
      </c>
      <c r="X22" s="42">
        <f t="shared" si="4"/>
        <v>5.0404862352034976E-3</v>
      </c>
      <c r="Z22" s="13" t="s">
        <v>138</v>
      </c>
      <c r="AA22" s="16">
        <v>140262</v>
      </c>
      <c r="AB22" s="42">
        <f t="shared" si="5"/>
        <v>5.0347358075671436E-3</v>
      </c>
      <c r="AD22" s="13" t="s">
        <v>138</v>
      </c>
      <c r="AE22" s="16">
        <v>135262</v>
      </c>
      <c r="AF22" s="42">
        <f t="shared" si="6"/>
        <v>4.6543608369439713E-3</v>
      </c>
      <c r="AH22" s="13" t="s">
        <v>138</v>
      </c>
      <c r="AI22" s="16">
        <v>153818</v>
      </c>
      <c r="AJ22" s="42">
        <f t="shared" si="7"/>
        <v>5.1047924774651277E-3</v>
      </c>
      <c r="AL22" s="13" t="s">
        <v>170</v>
      </c>
      <c r="AM22" s="16">
        <v>123394</v>
      </c>
      <c r="AN22" s="42">
        <f t="shared" si="8"/>
        <v>3.9758830667509437E-3</v>
      </c>
      <c r="AP22" s="13" t="s">
        <v>170</v>
      </c>
      <c r="AQ22" s="16">
        <v>199773</v>
      </c>
      <c r="AR22" s="42">
        <f t="shared" si="9"/>
        <v>6.1237946173214614E-3</v>
      </c>
      <c r="AT22" s="13" t="s">
        <v>95</v>
      </c>
      <c r="AU22" s="16">
        <v>166643</v>
      </c>
      <c r="AV22" s="42">
        <f t="shared" si="10"/>
        <v>4.9328491587103803E-3</v>
      </c>
      <c r="AX22" s="13" t="s">
        <v>170</v>
      </c>
      <c r="AY22" s="16">
        <v>137792</v>
      </c>
      <c r="AZ22" s="42">
        <f t="shared" si="11"/>
        <v>3.9043601767729443E-3</v>
      </c>
      <c r="BB22" s="13" t="s">
        <v>119</v>
      </c>
      <c r="BC22" s="16">
        <v>128265</v>
      </c>
      <c r="BD22" s="42">
        <f t="shared" si="12"/>
        <v>3.7806890837521448E-3</v>
      </c>
      <c r="BF22" s="13" t="s">
        <v>45</v>
      </c>
      <c r="BG22" s="16">
        <v>12</v>
      </c>
      <c r="BH22" s="42">
        <f t="shared" si="13"/>
        <v>3.7194309270681587E-4</v>
      </c>
      <c r="BJ22" s="13" t="s">
        <v>17</v>
      </c>
      <c r="BK22" s="38">
        <v>106</v>
      </c>
      <c r="BL22" s="42">
        <f t="shared" si="14"/>
        <v>3.0890281218126183E-3</v>
      </c>
      <c r="BN22" s="13" t="s">
        <v>45</v>
      </c>
      <c r="BO22" s="38">
        <v>69</v>
      </c>
      <c r="BP22" s="42">
        <f t="shared" si="15"/>
        <v>1.9309341243633515E-3</v>
      </c>
      <c r="BR22" s="13" t="s">
        <v>17</v>
      </c>
      <c r="BS22" s="38">
        <v>92</v>
      </c>
      <c r="BT22" s="42">
        <f t="shared" si="16"/>
        <v>2.8268551236749115E-3</v>
      </c>
      <c r="BV22" s="13" t="s">
        <v>33</v>
      </c>
      <c r="BW22" s="38">
        <v>198</v>
      </c>
      <c r="BX22" s="42">
        <f t="shared" si="17"/>
        <v>5.9606237582033837E-3</v>
      </c>
      <c r="BZ22" s="13" t="s">
        <v>17</v>
      </c>
      <c r="CA22" s="38">
        <v>220</v>
      </c>
      <c r="CB22" s="42">
        <f t="shared" si="18"/>
        <v>6.5013741540825678E-3</v>
      </c>
      <c r="CD22" s="13" t="s">
        <v>3</v>
      </c>
      <c r="CE22" s="38">
        <v>255</v>
      </c>
      <c r="CF22" s="42">
        <f t="shared" si="19"/>
        <v>7.2387657194765377E-3</v>
      </c>
    </row>
    <row r="23" spans="2:84" s="12" customFormat="1" ht="12.75" customHeight="1" x14ac:dyDescent="0.2">
      <c r="B23" s="45"/>
      <c r="C23" s="16"/>
      <c r="F23" s="19" t="s">
        <v>35</v>
      </c>
      <c r="G23" s="20">
        <f>SUM(G6:G22)</f>
        <v>23434932</v>
      </c>
      <c r="H23" s="40"/>
      <c r="J23" s="13" t="s">
        <v>138</v>
      </c>
      <c r="K23" s="16">
        <v>127228</v>
      </c>
      <c r="L23" s="42">
        <f t="shared" si="1"/>
        <v>3.5963317461416276E-3</v>
      </c>
      <c r="N23" s="13" t="s">
        <v>312</v>
      </c>
      <c r="O23" s="16">
        <v>-2476</v>
      </c>
      <c r="P23" s="42">
        <f t="shared" si="2"/>
        <v>-9.9125652493806853E-5</v>
      </c>
      <c r="R23" s="13" t="s">
        <v>312</v>
      </c>
      <c r="S23" s="16">
        <v>2476</v>
      </c>
      <c r="T23" s="42">
        <f t="shared" si="3"/>
        <v>9.358521716419405E-5</v>
      </c>
      <c r="V23" s="13" t="s">
        <v>170</v>
      </c>
      <c r="W23" s="16">
        <v>51709</v>
      </c>
      <c r="X23" s="42">
        <f t="shared" si="4"/>
        <v>1.8289137796374825E-3</v>
      </c>
      <c r="Z23" s="13" t="s">
        <v>148</v>
      </c>
      <c r="AA23" s="16">
        <v>62225</v>
      </c>
      <c r="AB23" s="42">
        <f t="shared" si="5"/>
        <v>2.2335802685393446E-3</v>
      </c>
      <c r="AD23" s="13" t="s">
        <v>170</v>
      </c>
      <c r="AE23" s="16">
        <v>96601</v>
      </c>
      <c r="AF23" s="42">
        <f t="shared" si="6"/>
        <v>3.3240371368871121E-3</v>
      </c>
      <c r="AH23" s="13" t="s">
        <v>181</v>
      </c>
      <c r="AI23" s="16">
        <v>133253</v>
      </c>
      <c r="AJ23" s="42">
        <f t="shared" si="7"/>
        <v>4.4222972083869296E-3</v>
      </c>
      <c r="AL23" s="13" t="s">
        <v>148</v>
      </c>
      <c r="AM23" s="16">
        <v>116536</v>
      </c>
      <c r="AN23" s="42">
        <f t="shared" si="8"/>
        <v>3.7549111712634974E-3</v>
      </c>
      <c r="AP23" s="13" t="s">
        <v>180</v>
      </c>
      <c r="AQ23" s="16">
        <v>180406</v>
      </c>
      <c r="AR23" s="42">
        <f t="shared" si="9"/>
        <v>5.5301231484359533E-3</v>
      </c>
      <c r="AT23" s="13" t="s">
        <v>170</v>
      </c>
      <c r="AU23" s="16">
        <v>157120</v>
      </c>
      <c r="AV23" s="42">
        <f t="shared" si="10"/>
        <v>4.65095599465069E-3</v>
      </c>
      <c r="AX23" s="13" t="s">
        <v>91</v>
      </c>
      <c r="AY23" s="16">
        <v>125581</v>
      </c>
      <c r="AZ23" s="42">
        <f t="shared" si="11"/>
        <v>3.5583593776077212E-3</v>
      </c>
      <c r="BB23" s="13" t="s">
        <v>96</v>
      </c>
      <c r="BC23" s="16">
        <v>123313</v>
      </c>
      <c r="BD23" s="42">
        <f t="shared" si="12"/>
        <v>3.634725864302251E-3</v>
      </c>
      <c r="BF23" s="24" t="s">
        <v>15</v>
      </c>
      <c r="BG23" s="16">
        <v>4</v>
      </c>
      <c r="BH23" s="42">
        <f t="shared" si="13"/>
        <v>1.2398103090227196E-4</v>
      </c>
      <c r="BJ23" s="13" t="s">
        <v>45</v>
      </c>
      <c r="BK23" s="38">
        <v>23</v>
      </c>
      <c r="BL23" s="42">
        <f t="shared" si="14"/>
        <v>6.7026081888387E-4</v>
      </c>
      <c r="BN23" s="13" t="s">
        <v>11</v>
      </c>
      <c r="BO23" s="38">
        <v>40</v>
      </c>
      <c r="BP23" s="42">
        <f t="shared" si="15"/>
        <v>1.1193821010802038E-3</v>
      </c>
      <c r="BR23" s="13" t="s">
        <v>45</v>
      </c>
      <c r="BS23" s="38">
        <v>54</v>
      </c>
      <c r="BT23" s="42">
        <f t="shared" si="16"/>
        <v>1.6592410508526655E-3</v>
      </c>
      <c r="BV23" s="13" t="s">
        <v>20</v>
      </c>
      <c r="BW23" s="38">
        <v>146</v>
      </c>
      <c r="BX23" s="42">
        <f t="shared" si="17"/>
        <v>4.3952074176651212E-3</v>
      </c>
      <c r="BZ23" s="13" t="s">
        <v>20</v>
      </c>
      <c r="CA23" s="38">
        <v>119</v>
      </c>
      <c r="CB23" s="42">
        <f t="shared" si="18"/>
        <v>3.5166523833446615E-3</v>
      </c>
      <c r="CD23" s="13" t="s">
        <v>0</v>
      </c>
      <c r="CE23" s="38">
        <v>253</v>
      </c>
      <c r="CF23" s="42">
        <f t="shared" si="19"/>
        <v>7.1819910863826046E-3</v>
      </c>
    </row>
    <row r="24" spans="2:84" s="12" customFormat="1" ht="12.75" customHeight="1" x14ac:dyDescent="0.2">
      <c r="B24" s="45"/>
      <c r="C24" s="16"/>
      <c r="F24" s="45"/>
      <c r="G24" s="16"/>
      <c r="J24" s="19" t="s">
        <v>35</v>
      </c>
      <c r="K24" s="20">
        <f>SUM(K6:K23)</f>
        <v>35377159</v>
      </c>
      <c r="L24" s="40"/>
      <c r="N24" s="19" t="s">
        <v>35</v>
      </c>
      <c r="O24" s="20">
        <f>SUM(O6:O23)</f>
        <v>24978398</v>
      </c>
      <c r="P24" s="40"/>
      <c r="R24" s="19" t="s">
        <v>35</v>
      </c>
      <c r="S24" s="20">
        <f>SUM(S6:S23)</f>
        <v>26457170</v>
      </c>
      <c r="T24" s="40"/>
      <c r="V24" s="19" t="s">
        <v>35</v>
      </c>
      <c r="W24" s="20">
        <f>SUM(W6:W23)</f>
        <v>28273066</v>
      </c>
      <c r="X24" s="40"/>
      <c r="Z24" s="13" t="s">
        <v>170</v>
      </c>
      <c r="AA24" s="16">
        <v>28794</v>
      </c>
      <c r="AB24" s="42">
        <f t="shared" si="5"/>
        <v>1.0335670590971777E-3</v>
      </c>
      <c r="AD24" s="13" t="s">
        <v>148</v>
      </c>
      <c r="AE24" s="16">
        <v>85548</v>
      </c>
      <c r="AF24" s="42">
        <f t="shared" si="6"/>
        <v>2.9437037813937607E-3</v>
      </c>
      <c r="AH24" s="13" t="s">
        <v>148</v>
      </c>
      <c r="AI24" s="16">
        <v>103444</v>
      </c>
      <c r="AJ24" s="42">
        <f t="shared" si="7"/>
        <v>3.4330192372732885E-3</v>
      </c>
      <c r="AL24" s="13" t="s">
        <v>181</v>
      </c>
      <c r="AM24" s="16">
        <v>109280</v>
      </c>
      <c r="AN24" s="42">
        <f t="shared" si="8"/>
        <v>3.5211153016722302E-3</v>
      </c>
      <c r="AP24" s="13" t="s">
        <v>91</v>
      </c>
      <c r="AQ24" s="16">
        <v>140927</v>
      </c>
      <c r="AR24" s="42">
        <f t="shared" si="9"/>
        <v>4.3199431556579801E-3</v>
      </c>
      <c r="AT24" s="13" t="s">
        <v>148</v>
      </c>
      <c r="AU24" s="16">
        <v>139210</v>
      </c>
      <c r="AV24" s="42">
        <f t="shared" si="10"/>
        <v>4.1207967414417174E-3</v>
      </c>
      <c r="AX24" s="13" t="s">
        <v>95</v>
      </c>
      <c r="AY24" s="16">
        <v>122509</v>
      </c>
      <c r="AZ24" s="42">
        <f t="shared" si="11"/>
        <v>3.4713137257335451E-3</v>
      </c>
      <c r="BB24" s="13" t="s">
        <v>95</v>
      </c>
      <c r="BC24" s="16">
        <v>95479</v>
      </c>
      <c r="BD24" s="42">
        <f t="shared" si="12"/>
        <v>2.8143017427012126E-3</v>
      </c>
      <c r="BF24" s="19" t="s">
        <v>35</v>
      </c>
      <c r="BG24" s="20">
        <f>SUM(BG6:BG23)</f>
        <v>32263</v>
      </c>
      <c r="BH24" s="40"/>
      <c r="BJ24" s="13" t="s">
        <v>15</v>
      </c>
      <c r="BK24" s="38">
        <v>2</v>
      </c>
      <c r="BL24" s="42">
        <f t="shared" si="14"/>
        <v>5.8283549468162611E-5</v>
      </c>
      <c r="BN24" s="13" t="s">
        <v>15</v>
      </c>
      <c r="BO24" s="38">
        <v>2</v>
      </c>
      <c r="BP24" s="42">
        <f t="shared" si="15"/>
        <v>5.5969105054010188E-5</v>
      </c>
      <c r="BR24" s="13" t="s">
        <v>11</v>
      </c>
      <c r="BS24" s="38">
        <v>22</v>
      </c>
      <c r="BT24" s="42">
        <f t="shared" si="16"/>
        <v>6.759870947918267E-4</v>
      </c>
      <c r="BV24" s="13" t="s">
        <v>17</v>
      </c>
      <c r="BW24" s="38">
        <v>127</v>
      </c>
      <c r="BX24" s="42">
        <f t="shared" si="17"/>
        <v>3.8232283701607563E-3</v>
      </c>
      <c r="BZ24" s="13" t="s">
        <v>25</v>
      </c>
      <c r="CA24" s="38">
        <v>53</v>
      </c>
      <c r="CB24" s="42">
        <f t="shared" si="18"/>
        <v>1.5662401371198912E-3</v>
      </c>
      <c r="CD24" s="13" t="s">
        <v>17</v>
      </c>
      <c r="CE24" s="38">
        <v>195</v>
      </c>
      <c r="CF24" s="42">
        <f t="shared" si="19"/>
        <v>5.5355267266585292E-3</v>
      </c>
    </row>
    <row r="25" spans="2:84" s="12" customFormat="1" ht="12.75" customHeight="1" x14ac:dyDescent="0.2">
      <c r="B25" s="45"/>
      <c r="C25" s="16"/>
      <c r="F25" s="45"/>
      <c r="G25" s="16"/>
      <c r="J25" s="45"/>
      <c r="K25" s="16"/>
      <c r="N25" s="45"/>
      <c r="O25" s="16"/>
      <c r="R25" s="45"/>
      <c r="S25" s="16"/>
      <c r="Z25" s="13" t="s">
        <v>312</v>
      </c>
      <c r="AA25" s="16">
        <v>4525</v>
      </c>
      <c r="AB25" s="42">
        <f t="shared" si="5"/>
        <v>1.6242588533773458E-4</v>
      </c>
      <c r="AD25" s="13" t="s">
        <v>164</v>
      </c>
      <c r="AE25" s="16">
        <v>6557</v>
      </c>
      <c r="AF25" s="42">
        <f t="shared" si="6"/>
        <v>2.2562614783044476E-4</v>
      </c>
      <c r="AH25" s="13" t="s">
        <v>164</v>
      </c>
      <c r="AI25" s="16">
        <v>11122</v>
      </c>
      <c r="AJ25" s="42">
        <f t="shared" si="7"/>
        <v>3.6910830939400558E-4</v>
      </c>
      <c r="AL25" s="24" t="s">
        <v>164</v>
      </c>
      <c r="AM25" s="16">
        <v>11122</v>
      </c>
      <c r="AN25" s="42">
        <f t="shared" si="8"/>
        <v>3.5836241201682418E-4</v>
      </c>
      <c r="AP25" s="13" t="s">
        <v>166</v>
      </c>
      <c r="AQ25" s="16">
        <v>134401</v>
      </c>
      <c r="AR25" s="42">
        <f t="shared" si="9"/>
        <v>4.1198966845500734E-3</v>
      </c>
      <c r="AT25" s="13" t="s">
        <v>91</v>
      </c>
      <c r="AU25" s="16">
        <v>129698</v>
      </c>
      <c r="AV25" s="42">
        <f t="shared" si="10"/>
        <v>3.8392291916637296E-3</v>
      </c>
      <c r="AX25" s="13" t="s">
        <v>96</v>
      </c>
      <c r="AY25" s="16">
        <v>96994</v>
      </c>
      <c r="AZ25" s="42">
        <f t="shared" si="11"/>
        <v>2.7483417831653143E-3</v>
      </c>
      <c r="BB25" s="13" t="s">
        <v>103</v>
      </c>
      <c r="BC25" s="16">
        <v>22897</v>
      </c>
      <c r="BD25" s="42">
        <f t="shared" si="12"/>
        <v>6.7490303629729744E-4</v>
      </c>
      <c r="BJ25" s="19" t="s">
        <v>35</v>
      </c>
      <c r="BK25" s="20">
        <f>SUM(BK6:BK24)</f>
        <v>34315</v>
      </c>
      <c r="BL25" s="40"/>
      <c r="BN25" s="19" t="s">
        <v>35</v>
      </c>
      <c r="BO25" s="20">
        <f>SUM(BO6:BO24)</f>
        <v>35734</v>
      </c>
      <c r="BP25" s="40"/>
      <c r="BR25" s="13" t="s">
        <v>40</v>
      </c>
      <c r="BS25" s="38">
        <v>-5</v>
      </c>
      <c r="BT25" s="42">
        <f>BS25/$BS$26</f>
        <v>-1.5363343063450608E-4</v>
      </c>
      <c r="BV25" s="13" t="s">
        <v>25</v>
      </c>
      <c r="BW25" s="38">
        <v>60</v>
      </c>
      <c r="BX25" s="42">
        <f t="shared" si="17"/>
        <v>1.8062496236979952E-3</v>
      </c>
      <c r="BZ25" s="13" t="s">
        <v>45</v>
      </c>
      <c r="CA25" s="38">
        <v>35</v>
      </c>
      <c r="CB25" s="42">
        <f t="shared" si="18"/>
        <v>1.0343095245131358E-3</v>
      </c>
      <c r="CD25" s="13" t="s">
        <v>5</v>
      </c>
      <c r="CE25" s="38">
        <v>187</v>
      </c>
      <c r="CF25" s="42">
        <f t="shared" si="19"/>
        <v>5.3084281942827943E-3</v>
      </c>
    </row>
    <row r="26" spans="2:84" s="12" customFormat="1" ht="12.75" customHeight="1" x14ac:dyDescent="0.2">
      <c r="B26" s="45"/>
      <c r="C26" s="16"/>
      <c r="F26" s="45"/>
      <c r="G26" s="16"/>
      <c r="J26" s="45"/>
      <c r="K26" s="16"/>
      <c r="N26" s="45"/>
      <c r="O26" s="16"/>
      <c r="R26" s="45"/>
      <c r="S26" s="16"/>
      <c r="Z26" s="19" t="s">
        <v>35</v>
      </c>
      <c r="AA26" s="20">
        <f>SUM(AA6:AA25)</f>
        <v>27858860</v>
      </c>
      <c r="AB26" s="40"/>
      <c r="AD26" s="19" t="s">
        <v>35</v>
      </c>
      <c r="AE26" s="20">
        <f>SUM(AE6:AE25)</f>
        <v>29061348</v>
      </c>
      <c r="AF26" s="40"/>
      <c r="AH26" s="19" t="s">
        <v>35</v>
      </c>
      <c r="AI26" s="20">
        <f>SUM(AI6:AI25)</f>
        <v>30132077</v>
      </c>
      <c r="AJ26" s="40"/>
      <c r="AL26" s="19" t="s">
        <v>35</v>
      </c>
      <c r="AM26" s="20">
        <f>SUM(AM6:AM25)</f>
        <v>31035621</v>
      </c>
      <c r="AN26" s="40"/>
      <c r="AP26" s="13" t="s">
        <v>148</v>
      </c>
      <c r="AQ26" s="16">
        <v>130824</v>
      </c>
      <c r="AR26" s="42">
        <f t="shared" si="9"/>
        <v>4.0102481667515779E-3</v>
      </c>
      <c r="AT26" s="13" t="s">
        <v>96</v>
      </c>
      <c r="AU26" s="16">
        <v>92983</v>
      </c>
      <c r="AV26" s="42">
        <f t="shared" si="10"/>
        <v>2.7524175232345031E-3</v>
      </c>
      <c r="AX26" s="13" t="s">
        <v>153</v>
      </c>
      <c r="AY26" s="16">
        <v>9034</v>
      </c>
      <c r="AZ26" s="42">
        <f t="shared" si="11"/>
        <v>2.5597995411175383E-4</v>
      </c>
      <c r="BB26" s="24" t="s">
        <v>113</v>
      </c>
      <c r="BC26" s="16">
        <v>3279</v>
      </c>
      <c r="BD26" s="42">
        <f t="shared" si="12"/>
        <v>9.6650524348990623E-5</v>
      </c>
      <c r="BR26" s="19" t="s">
        <v>35</v>
      </c>
      <c r="BS26" s="20">
        <f>SUM(BS6:BS25)</f>
        <v>32545</v>
      </c>
      <c r="BT26" s="40"/>
      <c r="BV26" s="13" t="s">
        <v>45</v>
      </c>
      <c r="BW26" s="38">
        <v>39</v>
      </c>
      <c r="BX26" s="42">
        <f t="shared" si="17"/>
        <v>1.1740622554036967E-3</v>
      </c>
      <c r="BZ26" s="13" t="s">
        <v>40</v>
      </c>
      <c r="CA26" s="38">
        <v>4</v>
      </c>
      <c r="CB26" s="42">
        <f t="shared" si="18"/>
        <v>1.1820680280150122E-4</v>
      </c>
      <c r="CD26" s="13" t="s">
        <v>66</v>
      </c>
      <c r="CE26" s="38">
        <v>151</v>
      </c>
      <c r="CF26" s="42">
        <f t="shared" si="19"/>
        <v>4.2864847985919887E-3</v>
      </c>
    </row>
    <row r="27" spans="2:84" s="12" customFormat="1" ht="12.75" customHeight="1" x14ac:dyDescent="0.2">
      <c r="F27" s="45"/>
      <c r="G27" s="16"/>
      <c r="J27" s="45"/>
      <c r="K27" s="16"/>
      <c r="N27" s="45"/>
      <c r="O27" s="16"/>
      <c r="R27" s="45"/>
      <c r="S27" s="16"/>
      <c r="AP27" s="13" t="s">
        <v>181</v>
      </c>
      <c r="AQ27" s="16">
        <v>99962</v>
      </c>
      <c r="AR27" s="42">
        <f t="shared" si="9"/>
        <v>3.0642116679265364E-3</v>
      </c>
      <c r="AT27" s="13" t="s">
        <v>153</v>
      </c>
      <c r="AU27" s="16">
        <v>8361</v>
      </c>
      <c r="AV27" s="42">
        <f t="shared" si="10"/>
        <v>2.474964553925307E-4</v>
      </c>
      <c r="AX27" s="24" t="s">
        <v>161</v>
      </c>
      <c r="AY27" s="16">
        <v>4101</v>
      </c>
      <c r="AZ27" s="42">
        <f t="shared" si="11"/>
        <v>1.1620254503124888E-4</v>
      </c>
      <c r="BB27" s="19" t="s">
        <v>35</v>
      </c>
      <c r="BC27" s="20">
        <f>SUM(BC6:BC26)</f>
        <v>33926355</v>
      </c>
      <c r="BD27" s="40"/>
      <c r="BK27" s="27"/>
      <c r="BV27" s="13" t="s">
        <v>11</v>
      </c>
      <c r="BW27" s="38">
        <v>14</v>
      </c>
      <c r="BX27" s="42">
        <f t="shared" si="17"/>
        <v>4.2145824552953219E-4</v>
      </c>
      <c r="BZ27" s="19" t="s">
        <v>35</v>
      </c>
      <c r="CA27" s="20">
        <f>SUM(CA6:CA26)</f>
        <v>33839</v>
      </c>
      <c r="CB27" s="40"/>
      <c r="CD27" s="13" t="s">
        <v>20</v>
      </c>
      <c r="CE27" s="38">
        <v>110</v>
      </c>
      <c r="CF27" s="42">
        <f t="shared" si="19"/>
        <v>3.1226048201663495E-3</v>
      </c>
    </row>
    <row r="28" spans="2:84" s="12" customFormat="1" ht="12.75" customHeight="1" x14ac:dyDescent="0.2">
      <c r="J28" s="45"/>
      <c r="K28" s="16"/>
      <c r="N28" s="45"/>
      <c r="O28" s="16"/>
      <c r="R28" s="45"/>
      <c r="S28" s="16"/>
      <c r="AP28" s="24" t="s">
        <v>164</v>
      </c>
      <c r="AQ28" s="16">
        <v>29087</v>
      </c>
      <c r="AR28" s="42">
        <f t="shared" si="9"/>
        <v>8.9162606575477843E-4</v>
      </c>
      <c r="AT28" s="24" t="s">
        <v>161</v>
      </c>
      <c r="AU28" s="16">
        <v>4295</v>
      </c>
      <c r="AV28" s="42">
        <f t="shared" si="10"/>
        <v>1.2713757635580904E-4</v>
      </c>
      <c r="AX28" s="19" t="s">
        <v>35</v>
      </c>
      <c r="AY28" s="20">
        <f>SUM(AY6:AY27)</f>
        <v>35291826</v>
      </c>
      <c r="AZ28" s="40"/>
      <c r="BV28" s="13" t="s">
        <v>40</v>
      </c>
      <c r="BW28" s="38">
        <v>6</v>
      </c>
      <c r="BX28" s="42">
        <f t="shared" si="17"/>
        <v>1.8062496236979952E-4</v>
      </c>
      <c r="CD28" s="13" t="s">
        <v>25</v>
      </c>
      <c r="CE28" s="38">
        <v>51</v>
      </c>
      <c r="CF28" s="42">
        <f t="shared" si="19"/>
        <v>1.4477531438953075E-3</v>
      </c>
    </row>
    <row r="29" spans="2:84" s="12" customFormat="1" ht="12.75" customHeight="1" x14ac:dyDescent="0.2">
      <c r="AP29" s="19" t="s">
        <v>35</v>
      </c>
      <c r="AQ29" s="20">
        <f>SUM(AQ6:AQ28)</f>
        <v>32622420</v>
      </c>
      <c r="AR29" s="40"/>
      <c r="AT29" s="19" t="s">
        <v>35</v>
      </c>
      <c r="AU29" s="20">
        <f>SUM(AU6:AU28)</f>
        <v>33782302</v>
      </c>
      <c r="AV29" s="40"/>
      <c r="BV29" s="19" t="s">
        <v>35</v>
      </c>
      <c r="BW29" s="20">
        <f>SUM(BW6:BW28)</f>
        <v>33218</v>
      </c>
      <c r="BX29" s="40"/>
      <c r="CD29" s="13" t="s">
        <v>45</v>
      </c>
      <c r="CE29" s="38">
        <v>29</v>
      </c>
      <c r="CF29" s="42">
        <f t="shared" si="19"/>
        <v>8.2323217986203761E-4</v>
      </c>
    </row>
    <row r="30" spans="2:84" s="12" customFormat="1" ht="12.75" customHeight="1" x14ac:dyDescent="0.2">
      <c r="CD30" s="13" t="s">
        <v>40</v>
      </c>
      <c r="CE30" s="38">
        <v>16</v>
      </c>
      <c r="CF30" s="42">
        <f t="shared" si="19"/>
        <v>4.5419706475146904E-4</v>
      </c>
    </row>
    <row r="31" spans="2:84" s="12" customFormat="1" ht="12.75" customHeight="1" x14ac:dyDescent="0.2">
      <c r="CD31" s="13" t="s">
        <v>9</v>
      </c>
      <c r="CE31" s="38">
        <v>4</v>
      </c>
      <c r="CF31" s="42">
        <f t="shared" si="19"/>
        <v>1.1354926618786726E-4</v>
      </c>
    </row>
    <row r="32" spans="2:84" s="12" customFormat="1" ht="12.75" customHeight="1" x14ac:dyDescent="0.2">
      <c r="B32" s="45"/>
      <c r="C32" s="16"/>
      <c r="CD32" s="19" t="s">
        <v>35</v>
      </c>
      <c r="CE32" s="20">
        <f>SUM(CE6:CE31)</f>
        <v>35227</v>
      </c>
      <c r="CF32" s="40"/>
    </row>
    <row r="33" spans="2:19" s="12" customFormat="1" ht="12.75" customHeight="1" x14ac:dyDescent="0.2">
      <c r="B33" s="45"/>
      <c r="C33" s="16"/>
      <c r="F33" s="45"/>
      <c r="G33" s="16"/>
    </row>
    <row r="34" spans="2:19" s="12" customFormat="1" ht="12.75" customHeight="1" x14ac:dyDescent="0.2">
      <c r="B34" s="45"/>
      <c r="C34" s="16"/>
      <c r="F34" s="45"/>
      <c r="G34" s="16"/>
      <c r="J34" s="45"/>
      <c r="K34" s="16"/>
      <c r="N34" s="45"/>
      <c r="O34" s="16"/>
      <c r="R34" s="45"/>
      <c r="S34" s="16"/>
    </row>
    <row r="35" spans="2:19" s="12" customFormat="1" ht="12.75" customHeight="1" x14ac:dyDescent="0.2">
      <c r="B35" s="30"/>
      <c r="C35" s="38"/>
      <c r="F35" s="45"/>
      <c r="G35" s="16"/>
      <c r="J35" s="45"/>
      <c r="K35" s="16"/>
      <c r="N35" s="45"/>
      <c r="O35" s="16"/>
      <c r="R35" s="45"/>
      <c r="S35" s="16"/>
    </row>
    <row r="36" spans="2:19" s="12" customFormat="1" ht="12.75" customHeight="1" x14ac:dyDescent="0.2">
      <c r="F36" s="30"/>
      <c r="G36" s="38"/>
      <c r="J36" s="45"/>
      <c r="K36" s="16"/>
      <c r="N36" s="45"/>
      <c r="O36" s="16"/>
      <c r="R36" s="45"/>
      <c r="S36" s="16"/>
    </row>
    <row r="37" spans="2:19" s="12" customFormat="1" ht="12.75" customHeight="1" x14ac:dyDescent="0.2">
      <c r="J37" s="30"/>
      <c r="K37" s="38"/>
      <c r="N37" s="30"/>
      <c r="O37" s="38"/>
      <c r="R37" s="30"/>
      <c r="S37" s="38"/>
    </row>
    <row r="38" spans="2:19" s="12" customFormat="1" ht="12.75" customHeight="1" x14ac:dyDescent="0.2"/>
    <row r="39" spans="2:19" s="12" customFormat="1" ht="12.75" customHeight="1" x14ac:dyDescent="0.2"/>
    <row r="40" spans="2:19" s="12" customFormat="1" ht="12.75" customHeight="1" x14ac:dyDescent="0.2"/>
    <row r="41" spans="2:19" s="12" customFormat="1" ht="12.75" customHeight="1" x14ac:dyDescent="0.2"/>
    <row r="42" spans="2:19" s="12" customFormat="1" ht="12.75" customHeight="1" x14ac:dyDescent="0.2"/>
    <row r="43" spans="2:19" s="12" customFormat="1" ht="12.75" customHeight="1" x14ac:dyDescent="0.2"/>
    <row r="44" spans="2:19" s="12" customFormat="1" ht="12.75" customHeight="1" x14ac:dyDescent="0.2"/>
    <row r="45" spans="2:19" s="12" customFormat="1" ht="12.75" customHeight="1" x14ac:dyDescent="0.2"/>
    <row r="46" spans="2:19" s="12" customFormat="1" ht="12.75" customHeight="1" x14ac:dyDescent="0.2"/>
    <row r="47" spans="2:19" s="12" customFormat="1" ht="12.75" customHeight="1" x14ac:dyDescent="0.2"/>
    <row r="48" spans="2:19" s="12" customFormat="1" ht="12.75" customHeight="1" x14ac:dyDescent="0.2"/>
    <row r="49" s="12" customFormat="1" ht="12.75" customHeight="1" x14ac:dyDescent="0.2"/>
    <row r="50" s="12" customFormat="1" ht="12.75" customHeight="1" x14ac:dyDescent="0.2"/>
    <row r="51" s="12" customFormat="1" ht="12.75" customHeight="1" x14ac:dyDescent="0.2"/>
    <row r="52" s="12" customFormat="1" ht="12.75" customHeight="1" x14ac:dyDescent="0.2"/>
    <row r="53" s="12" customFormat="1" ht="12.75" customHeight="1" x14ac:dyDescent="0.2"/>
    <row r="54" s="12" customFormat="1" ht="12.75" customHeight="1" x14ac:dyDescent="0.2"/>
    <row r="55" s="12" customFormat="1" ht="12.75" customHeight="1" x14ac:dyDescent="0.2"/>
    <row r="56" s="12" customFormat="1" ht="12.75" customHeight="1" x14ac:dyDescent="0.2"/>
    <row r="57" s="12" customFormat="1" ht="12.75" customHeight="1" x14ac:dyDescent="0.2"/>
    <row r="58" s="12" customFormat="1" ht="12.75" customHeight="1" x14ac:dyDescent="0.2"/>
    <row r="59" s="12" customFormat="1" ht="12.75" customHeight="1" x14ac:dyDescent="0.2"/>
    <row r="60" s="12" customFormat="1" ht="12.75" customHeight="1" x14ac:dyDescent="0.2"/>
    <row r="61" s="12" customFormat="1" ht="12.75" customHeight="1" x14ac:dyDescent="0.2"/>
    <row r="62" s="12" customFormat="1" ht="12.75" customHeight="1" x14ac:dyDescent="0.2"/>
    <row r="63" s="12" customFormat="1" ht="12.75" customHeight="1" x14ac:dyDescent="0.2"/>
    <row r="64" s="12" customFormat="1" ht="12.75" customHeight="1" x14ac:dyDescent="0.2"/>
    <row r="65" s="12" customFormat="1" ht="12.75" customHeight="1" x14ac:dyDescent="0.2"/>
    <row r="66" s="12" customFormat="1" ht="12.75" customHeight="1" x14ac:dyDescent="0.2"/>
    <row r="67" s="12" customFormat="1" ht="12.75" customHeight="1" x14ac:dyDescent="0.2"/>
    <row r="68" s="12" customFormat="1" ht="12.75" customHeight="1" x14ac:dyDescent="0.2"/>
    <row r="69" s="12" customFormat="1" ht="12.75" customHeight="1" x14ac:dyDescent="0.2"/>
    <row r="70" s="12" customFormat="1" ht="12.75" customHeight="1" x14ac:dyDescent="0.2"/>
    <row r="71" s="12" customFormat="1" ht="12.75" customHeight="1" x14ac:dyDescent="0.2"/>
    <row r="72" s="12" customFormat="1" ht="12.75" customHeight="1" x14ac:dyDescent="0.2"/>
    <row r="73" s="12" customFormat="1" ht="12.75" customHeight="1" x14ac:dyDescent="0.2"/>
    <row r="74" s="12" customFormat="1" ht="12.75" customHeight="1" x14ac:dyDescent="0.2"/>
    <row r="75" s="12" customFormat="1" ht="12.75" customHeight="1" x14ac:dyDescent="0.2"/>
    <row r="76" s="12" customFormat="1" ht="12.75" customHeight="1" x14ac:dyDescent="0.2"/>
    <row r="77" s="12" customFormat="1" ht="12.75" customHeight="1" x14ac:dyDescent="0.2"/>
    <row r="78" s="12" customFormat="1" ht="12.75" customHeight="1" x14ac:dyDescent="0.2"/>
    <row r="79" s="12" customFormat="1" ht="12.75" customHeight="1" x14ac:dyDescent="0.2"/>
    <row r="80" s="12" customFormat="1" ht="12.75" customHeight="1" x14ac:dyDescent="0.2"/>
    <row r="81" s="12" customFormat="1" ht="12.75" customHeight="1" x14ac:dyDescent="0.2"/>
    <row r="82" s="12" customFormat="1" ht="12.75" customHeight="1" x14ac:dyDescent="0.2"/>
    <row r="83" s="12" customFormat="1" ht="12.75" customHeight="1" x14ac:dyDescent="0.2"/>
    <row r="84" s="12" customFormat="1" ht="12.75" customHeight="1" x14ac:dyDescent="0.2"/>
    <row r="85" s="12" customFormat="1" ht="12.75" customHeight="1" x14ac:dyDescent="0.2"/>
    <row r="86" s="12" customFormat="1" ht="12.75" customHeight="1" x14ac:dyDescent="0.2"/>
    <row r="87" s="12" customFormat="1" ht="12.75" customHeight="1" x14ac:dyDescent="0.2"/>
    <row r="88" s="12" customFormat="1" ht="12.75" customHeight="1" x14ac:dyDescent="0.2"/>
    <row r="89" s="12" customFormat="1" ht="12.75" customHeight="1" x14ac:dyDescent="0.2"/>
    <row r="90" s="12" customFormat="1" ht="12.75" customHeight="1" x14ac:dyDescent="0.2"/>
    <row r="91" s="12" customFormat="1" ht="12.75" customHeight="1" x14ac:dyDescent="0.2"/>
    <row r="92" s="12" customFormat="1" ht="12.75" customHeight="1" x14ac:dyDescent="0.2"/>
    <row r="93" s="12" customFormat="1" ht="12.75" customHeight="1" x14ac:dyDescent="0.2"/>
    <row r="94" s="12" customFormat="1" ht="12.75" customHeight="1" x14ac:dyDescent="0.2"/>
    <row r="95" s="12" customFormat="1" ht="12.75" customHeight="1" x14ac:dyDescent="0.2"/>
    <row r="96" s="12" customFormat="1" ht="12.75" customHeight="1" x14ac:dyDescent="0.2"/>
    <row r="97" spans="2:24" s="12" customFormat="1" ht="12.75" customHeight="1" x14ac:dyDescent="0.2">
      <c r="B97"/>
      <c r="C97"/>
      <c r="D97"/>
    </row>
    <row r="98" spans="2:24" s="12" customFormat="1" ht="12.75" customHeight="1" x14ac:dyDescent="0.2">
      <c r="B98"/>
      <c r="C98"/>
      <c r="D98"/>
      <c r="F98"/>
      <c r="G98"/>
      <c r="H98"/>
    </row>
    <row r="99" spans="2:24" s="12" customFormat="1" x14ac:dyDescent="0.2">
      <c r="B99"/>
      <c r="C99"/>
      <c r="D99"/>
      <c r="F99"/>
      <c r="G99"/>
      <c r="H99"/>
      <c r="J99"/>
      <c r="K99"/>
      <c r="L99"/>
      <c r="N99"/>
      <c r="O99"/>
      <c r="P99"/>
      <c r="R99"/>
      <c r="S99"/>
      <c r="T99"/>
      <c r="V99"/>
      <c r="W99"/>
      <c r="X99"/>
    </row>
    <row r="100" spans="2:24" s="12" customFormat="1" x14ac:dyDescent="0.2">
      <c r="B100"/>
      <c r="C100"/>
      <c r="D100"/>
      <c r="F100"/>
      <c r="G100"/>
      <c r="H100"/>
      <c r="J100"/>
      <c r="K100"/>
      <c r="L100"/>
      <c r="N100"/>
      <c r="O100"/>
      <c r="P100"/>
      <c r="R100"/>
      <c r="S100"/>
      <c r="T100"/>
      <c r="V100"/>
      <c r="W100"/>
      <c r="X100"/>
    </row>
  </sheetData>
  <sortState xmlns:xlrd2="http://schemas.microsoft.com/office/spreadsheetml/2017/richdata2" ref="R6:S44">
    <sortCondition descending="1" ref="S6:S44"/>
  </sortState>
  <mergeCells count="42">
    <mergeCell ref="B2:D2"/>
    <mergeCell ref="B4:D4"/>
    <mergeCell ref="F2:H2"/>
    <mergeCell ref="F4:H4"/>
    <mergeCell ref="J2:L2"/>
    <mergeCell ref="J4:L4"/>
    <mergeCell ref="N2:P2"/>
    <mergeCell ref="N4:P4"/>
    <mergeCell ref="CD4:CF4"/>
    <mergeCell ref="BJ4:BL4"/>
    <mergeCell ref="BN4:BP4"/>
    <mergeCell ref="BR4:BT4"/>
    <mergeCell ref="BV4:BX4"/>
    <mergeCell ref="BB2:BD2"/>
    <mergeCell ref="BZ4:CB4"/>
    <mergeCell ref="AT4:AV4"/>
    <mergeCell ref="BF4:BH4"/>
    <mergeCell ref="AP4:AR4"/>
    <mergeCell ref="AX4:AZ4"/>
    <mergeCell ref="BB4:BD4"/>
    <mergeCell ref="AL4:AN4"/>
    <mergeCell ref="AD4:AF4"/>
    <mergeCell ref="AP2:AR2"/>
    <mergeCell ref="AT2:AV2"/>
    <mergeCell ref="AX2:AZ2"/>
    <mergeCell ref="AD2:AF2"/>
    <mergeCell ref="AH2:AJ2"/>
    <mergeCell ref="AL2:AN2"/>
    <mergeCell ref="AH4:AJ4"/>
    <mergeCell ref="R2:T2"/>
    <mergeCell ref="R4:T4"/>
    <mergeCell ref="V2:X2"/>
    <mergeCell ref="V4:X4"/>
    <mergeCell ref="Z4:AB4"/>
    <mergeCell ref="Z2:AB2"/>
    <mergeCell ref="CD2:CF2"/>
    <mergeCell ref="BF2:BH2"/>
    <mergeCell ref="BJ2:BL2"/>
    <mergeCell ref="BN2:BP2"/>
    <mergeCell ref="BR2:BT2"/>
    <mergeCell ref="BV2:BX2"/>
    <mergeCell ref="BZ2:CB2"/>
  </mergeCells>
  <pageMargins left="1" right="1" top="1" bottom="1" header="0.5" footer="0.5"/>
  <pageSetup paperSize="9"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F198"/>
  <sheetViews>
    <sheetView zoomScale="90" zoomScaleNormal="90" workbookViewId="0">
      <selection activeCell="D6" sqref="D6:D24"/>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1.75" customHeight="1" x14ac:dyDescent="0.25">
      <c r="B2" s="59" t="s">
        <v>278</v>
      </c>
      <c r="C2" s="59"/>
      <c r="D2" s="59"/>
      <c r="F2" s="59" t="s">
        <v>278</v>
      </c>
      <c r="G2" s="59"/>
      <c r="H2" s="59"/>
      <c r="J2" s="59" t="s">
        <v>278</v>
      </c>
      <c r="K2" s="59"/>
      <c r="L2" s="59"/>
      <c r="N2" s="59" t="s">
        <v>278</v>
      </c>
      <c r="O2" s="59"/>
      <c r="P2" s="59"/>
      <c r="R2" s="59" t="s">
        <v>278</v>
      </c>
      <c r="S2" s="59"/>
      <c r="T2" s="59"/>
      <c r="V2" s="59" t="s">
        <v>278</v>
      </c>
      <c r="W2" s="59"/>
      <c r="X2" s="59"/>
      <c r="Z2" s="59" t="s">
        <v>278</v>
      </c>
      <c r="AA2" s="59"/>
      <c r="AB2" s="59"/>
      <c r="AC2" s="4"/>
      <c r="AD2" s="59" t="s">
        <v>278</v>
      </c>
      <c r="AE2" s="59"/>
      <c r="AF2" s="59"/>
      <c r="AG2" s="4"/>
      <c r="AH2" s="59" t="s">
        <v>278</v>
      </c>
      <c r="AI2" s="59"/>
      <c r="AJ2" s="59"/>
      <c r="AK2" s="4"/>
      <c r="AL2" s="59" t="s">
        <v>278</v>
      </c>
      <c r="AM2" s="59"/>
      <c r="AN2" s="59"/>
      <c r="AO2" s="4"/>
      <c r="AP2" s="59" t="s">
        <v>278</v>
      </c>
      <c r="AQ2" s="59"/>
      <c r="AR2" s="59"/>
      <c r="AT2" s="59" t="s">
        <v>278</v>
      </c>
      <c r="AU2" s="59"/>
      <c r="AV2" s="59"/>
      <c r="AX2" s="59" t="s">
        <v>278</v>
      </c>
      <c r="AY2" s="59"/>
      <c r="AZ2" s="59"/>
      <c r="BB2" s="59" t="s">
        <v>278</v>
      </c>
      <c r="BC2" s="59"/>
      <c r="BD2" s="59"/>
      <c r="BF2" s="59" t="s">
        <v>278</v>
      </c>
      <c r="BG2" s="59"/>
      <c r="BH2" s="59"/>
      <c r="BJ2" s="59" t="s">
        <v>278</v>
      </c>
      <c r="BK2" s="59"/>
      <c r="BL2" s="59"/>
      <c r="BN2" s="59" t="s">
        <v>278</v>
      </c>
      <c r="BO2" s="59"/>
      <c r="BP2" s="59"/>
      <c r="BR2" s="59" t="s">
        <v>278</v>
      </c>
      <c r="BS2" s="59"/>
      <c r="BT2" s="59"/>
      <c r="BV2" s="59" t="s">
        <v>278</v>
      </c>
      <c r="BW2" s="59"/>
      <c r="BX2" s="59"/>
      <c r="BZ2" s="59" t="s">
        <v>278</v>
      </c>
      <c r="CA2" s="59"/>
      <c r="CB2" s="59"/>
      <c r="CD2" s="59" t="s">
        <v>278</v>
      </c>
      <c r="CE2" s="59"/>
      <c r="CF2" s="59"/>
    </row>
    <row r="4" spans="2:84" s="12" customFormat="1" ht="39.75" customHeight="1" x14ac:dyDescent="0.2">
      <c r="B4" s="47" t="s">
        <v>382</v>
      </c>
      <c r="C4" s="51"/>
      <c r="D4" s="52"/>
      <c r="F4" s="47" t="s">
        <v>371</v>
      </c>
      <c r="G4" s="51"/>
      <c r="H4" s="52"/>
      <c r="J4" s="47" t="s">
        <v>358</v>
      </c>
      <c r="K4" s="51"/>
      <c r="L4" s="52"/>
      <c r="N4" s="47" t="s">
        <v>338</v>
      </c>
      <c r="O4" s="51"/>
      <c r="P4" s="52"/>
      <c r="R4" s="47" t="s">
        <v>329</v>
      </c>
      <c r="S4" s="51"/>
      <c r="T4" s="52"/>
      <c r="V4" s="47" t="s">
        <v>318</v>
      </c>
      <c r="W4" s="51"/>
      <c r="X4" s="52"/>
      <c r="Z4" s="47" t="s">
        <v>263</v>
      </c>
      <c r="AA4" s="51"/>
      <c r="AB4" s="52"/>
      <c r="AD4" s="47" t="s">
        <v>264</v>
      </c>
      <c r="AE4" s="51"/>
      <c r="AF4" s="52"/>
      <c r="AH4" s="47" t="s">
        <v>265</v>
      </c>
      <c r="AI4" s="51"/>
      <c r="AJ4" s="52"/>
      <c r="AL4" s="47" t="s">
        <v>266</v>
      </c>
      <c r="AM4" s="51"/>
      <c r="AN4" s="52"/>
      <c r="AP4" s="47" t="s">
        <v>267</v>
      </c>
      <c r="AQ4" s="51"/>
      <c r="AR4" s="52"/>
      <c r="AT4" s="47" t="s">
        <v>268</v>
      </c>
      <c r="AU4" s="51"/>
      <c r="AV4" s="52"/>
      <c r="AX4" s="47" t="s">
        <v>269</v>
      </c>
      <c r="AY4" s="51"/>
      <c r="AZ4" s="52"/>
      <c r="BB4" s="47" t="s">
        <v>270</v>
      </c>
      <c r="BC4" s="51"/>
      <c r="BD4" s="52"/>
      <c r="BF4" s="47" t="s">
        <v>271</v>
      </c>
      <c r="BG4" s="51"/>
      <c r="BH4" s="52"/>
      <c r="BJ4" s="47" t="s">
        <v>272</v>
      </c>
      <c r="BK4" s="51"/>
      <c r="BL4" s="52"/>
      <c r="BN4" s="47" t="s">
        <v>273</v>
      </c>
      <c r="BO4" s="51"/>
      <c r="BP4" s="52"/>
      <c r="BR4" s="47" t="s">
        <v>274</v>
      </c>
      <c r="BS4" s="51"/>
      <c r="BT4" s="52"/>
      <c r="BV4" s="47" t="s">
        <v>275</v>
      </c>
      <c r="BW4" s="51"/>
      <c r="BX4" s="52"/>
      <c r="BZ4" s="47" t="s">
        <v>276</v>
      </c>
      <c r="CA4" s="51"/>
      <c r="CB4" s="52"/>
      <c r="CD4" s="47" t="s">
        <v>277</v>
      </c>
      <c r="CE4" s="51"/>
      <c r="CF4" s="52"/>
    </row>
    <row r="5" spans="2:84" s="12" customFormat="1" ht="77.25" customHeight="1" x14ac:dyDescent="0.2">
      <c r="B5" s="32"/>
      <c r="C5" s="14" t="s">
        <v>208</v>
      </c>
      <c r="D5" s="41" t="s">
        <v>209</v>
      </c>
      <c r="F5" s="32"/>
      <c r="G5" s="14" t="s">
        <v>208</v>
      </c>
      <c r="H5" s="41" t="s">
        <v>209</v>
      </c>
      <c r="J5" s="32"/>
      <c r="K5" s="14" t="s">
        <v>208</v>
      </c>
      <c r="L5" s="41" t="s">
        <v>209</v>
      </c>
      <c r="N5" s="32"/>
      <c r="O5" s="14" t="s">
        <v>208</v>
      </c>
      <c r="P5" s="41" t="s">
        <v>209</v>
      </c>
      <c r="R5" s="32"/>
      <c r="S5" s="14" t="s">
        <v>208</v>
      </c>
      <c r="T5" s="41" t="s">
        <v>209</v>
      </c>
      <c r="V5" s="32"/>
      <c r="W5" s="14" t="s">
        <v>208</v>
      </c>
      <c r="X5" s="41" t="s">
        <v>209</v>
      </c>
      <c r="Z5" s="32"/>
      <c r="AA5" s="14" t="s">
        <v>208</v>
      </c>
      <c r="AB5" s="41" t="s">
        <v>209</v>
      </c>
      <c r="AD5" s="32"/>
      <c r="AE5" s="14" t="s">
        <v>208</v>
      </c>
      <c r="AF5" s="41" t="s">
        <v>209</v>
      </c>
      <c r="AH5" s="32"/>
      <c r="AI5" s="14" t="s">
        <v>208</v>
      </c>
      <c r="AJ5" s="41" t="s">
        <v>209</v>
      </c>
      <c r="AL5" s="32"/>
      <c r="AM5" s="14" t="s">
        <v>208</v>
      </c>
      <c r="AN5" s="41" t="s">
        <v>209</v>
      </c>
      <c r="AP5" s="32"/>
      <c r="AQ5" s="14" t="s">
        <v>208</v>
      </c>
      <c r="AR5" s="41" t="s">
        <v>209</v>
      </c>
      <c r="AT5" s="32"/>
      <c r="AU5" s="14" t="s">
        <v>208</v>
      </c>
      <c r="AV5" s="41" t="s">
        <v>209</v>
      </c>
      <c r="AX5" s="32"/>
      <c r="AY5" s="14" t="s">
        <v>208</v>
      </c>
      <c r="AZ5" s="41" t="s">
        <v>209</v>
      </c>
      <c r="BB5" s="32"/>
      <c r="BC5" s="14" t="s">
        <v>208</v>
      </c>
      <c r="BD5" s="41" t="s">
        <v>209</v>
      </c>
      <c r="BF5" s="32"/>
      <c r="BG5" s="14" t="s">
        <v>279</v>
      </c>
      <c r="BH5" s="41" t="s">
        <v>209</v>
      </c>
      <c r="BJ5" s="32"/>
      <c r="BK5" s="14" t="s">
        <v>279</v>
      </c>
      <c r="BL5" s="41" t="s">
        <v>209</v>
      </c>
      <c r="BN5" s="32"/>
      <c r="BO5" s="14" t="s">
        <v>279</v>
      </c>
      <c r="BP5" s="41" t="s">
        <v>209</v>
      </c>
      <c r="BR5" s="32"/>
      <c r="BS5" s="14" t="s">
        <v>279</v>
      </c>
      <c r="BT5" s="41" t="s">
        <v>209</v>
      </c>
      <c r="BV5" s="32"/>
      <c r="BW5" s="14" t="s">
        <v>279</v>
      </c>
      <c r="BX5" s="41" t="s">
        <v>209</v>
      </c>
      <c r="BZ5" s="32"/>
      <c r="CA5" s="14" t="s">
        <v>279</v>
      </c>
      <c r="CB5" s="41" t="s">
        <v>209</v>
      </c>
      <c r="CD5" s="32"/>
      <c r="CE5" s="14" t="s">
        <v>279</v>
      </c>
      <c r="CF5" s="41" t="s">
        <v>209</v>
      </c>
    </row>
    <row r="6" spans="2:84" s="12" customFormat="1" ht="12.75" customHeight="1" x14ac:dyDescent="0.2">
      <c r="B6" s="13" t="s">
        <v>168</v>
      </c>
      <c r="C6" s="16">
        <v>91510231</v>
      </c>
      <c r="D6" s="42">
        <f>C6/$C$25</f>
        <v>0.22698034624780941</v>
      </c>
      <c r="F6" s="13" t="s">
        <v>168</v>
      </c>
      <c r="G6" s="16">
        <v>86660093</v>
      </c>
      <c r="H6" s="42">
        <f>G6/$G$26</f>
        <v>0.21829632761132067</v>
      </c>
      <c r="J6" s="13" t="s">
        <v>168</v>
      </c>
      <c r="K6" s="16">
        <v>82825402</v>
      </c>
      <c r="L6" s="42">
        <f>K6/$K$27</f>
        <v>0.22161153315992929</v>
      </c>
      <c r="N6" s="13" t="s">
        <v>168</v>
      </c>
      <c r="O6" s="16">
        <v>79804181</v>
      </c>
      <c r="P6" s="42">
        <f>O6/$O$28</f>
        <v>0.21362900719415279</v>
      </c>
      <c r="R6" s="13" t="s">
        <v>168</v>
      </c>
      <c r="S6" s="16">
        <v>78965371</v>
      </c>
      <c r="T6" s="42">
        <f>S6/$S$28</f>
        <v>0.21691378239991732</v>
      </c>
      <c r="V6" s="13" t="s">
        <v>168</v>
      </c>
      <c r="W6" s="16">
        <v>80576109</v>
      </c>
      <c r="X6" s="42">
        <f>W6/$W$28</f>
        <v>0.21760163633530197</v>
      </c>
      <c r="Z6" s="13" t="s">
        <v>168</v>
      </c>
      <c r="AA6" s="16">
        <v>81604937</v>
      </c>
      <c r="AB6" s="42">
        <f>AA6/$AA$28</f>
        <v>0.22138776713589506</v>
      </c>
      <c r="AD6" s="13" t="s">
        <v>168</v>
      </c>
      <c r="AE6" s="16">
        <v>82505392</v>
      </c>
      <c r="AF6" s="42">
        <f>AE6/$AE$29</f>
        <v>0.22453481413645859</v>
      </c>
      <c r="AH6" s="13" t="s">
        <v>168</v>
      </c>
      <c r="AI6" s="16">
        <v>80682454</v>
      </c>
      <c r="AJ6" s="42">
        <f>AI6/$AI$29</f>
        <v>0.22127487508661764</v>
      </c>
      <c r="AL6" s="13" t="s">
        <v>168</v>
      </c>
      <c r="AM6" s="16">
        <v>83950306</v>
      </c>
      <c r="AN6" s="42">
        <f>AM6/$AM$28</f>
        <v>0.22887929220038924</v>
      </c>
      <c r="AP6" s="13" t="s">
        <v>168</v>
      </c>
      <c r="AQ6" s="16">
        <v>81871158</v>
      </c>
      <c r="AR6" s="42">
        <f t="shared" ref="AR6:AR31" si="0">AQ6/$AQ$32</f>
        <v>0.22828929457556255</v>
      </c>
      <c r="AT6" s="13" t="s">
        <v>168</v>
      </c>
      <c r="AU6" s="16">
        <v>81512958</v>
      </c>
      <c r="AV6" s="42">
        <f>AU6/$AU$35</f>
        <v>0.22828621370854923</v>
      </c>
      <c r="AX6" s="13" t="s">
        <v>168</v>
      </c>
      <c r="AY6" s="16">
        <v>90216822</v>
      </c>
      <c r="AZ6" s="42">
        <f>AY6/$AY$37</f>
        <v>0.24454663678264021</v>
      </c>
      <c r="BB6" s="13" t="s">
        <v>73</v>
      </c>
      <c r="BC6" s="16">
        <v>94330516</v>
      </c>
      <c r="BD6" s="42">
        <f>BC6/$BC$37</f>
        <v>0.23846498976684147</v>
      </c>
      <c r="BF6" s="13" t="s">
        <v>73</v>
      </c>
      <c r="BG6" s="16">
        <v>93762</v>
      </c>
      <c r="BH6" s="42">
        <f>BG6/$BG$28</f>
        <v>0.25557281870962467</v>
      </c>
      <c r="BJ6" s="13" t="s">
        <v>27</v>
      </c>
      <c r="BK6" s="38">
        <v>91519</v>
      </c>
      <c r="BL6" s="42">
        <f>BK6/$BK$27</f>
        <v>0.25863272451866148</v>
      </c>
      <c r="BN6" s="13" t="s">
        <v>27</v>
      </c>
      <c r="BO6" s="38">
        <v>89788</v>
      </c>
      <c r="BP6" s="42">
        <f>BO6/$BO$28</f>
        <v>0.26844939291832726</v>
      </c>
      <c r="BR6" s="13" t="s">
        <v>27</v>
      </c>
      <c r="BS6" s="38">
        <v>90635</v>
      </c>
      <c r="BT6" s="42">
        <f>BS6/$BS$31</f>
        <v>0.26767809519871705</v>
      </c>
      <c r="BV6" s="13" t="s">
        <v>27</v>
      </c>
      <c r="BW6" s="38">
        <v>94502</v>
      </c>
      <c r="BX6" s="42">
        <f>BW6/$BW$33</f>
        <v>0.27650435668014534</v>
      </c>
      <c r="BZ6" s="13" t="s">
        <v>27</v>
      </c>
      <c r="CA6" s="38">
        <v>91490</v>
      </c>
      <c r="CB6" s="42">
        <f>CA6/$CA$33</f>
        <v>0.26636349344062793</v>
      </c>
      <c r="CD6" s="13" t="s">
        <v>27</v>
      </c>
      <c r="CE6" s="38">
        <v>88961</v>
      </c>
      <c r="CF6" s="42">
        <f>CE6/$CE$36</f>
        <v>0.26203766159936615</v>
      </c>
    </row>
    <row r="7" spans="2:84" s="12" customFormat="1" ht="12.75" customHeight="1" x14ac:dyDescent="0.2">
      <c r="B7" s="33" t="s">
        <v>142</v>
      </c>
      <c r="C7" s="16">
        <v>56710172</v>
      </c>
      <c r="D7" s="42">
        <f t="shared" ref="D7:D24" si="1">C7/$C$25</f>
        <v>0.14066290004592849</v>
      </c>
      <c r="F7" s="33" t="s">
        <v>142</v>
      </c>
      <c r="G7" s="16">
        <v>53909490</v>
      </c>
      <c r="H7" s="42">
        <f t="shared" ref="H7:H25" si="2">G7/$G$26</f>
        <v>0.13579772745454144</v>
      </c>
      <c r="J7" s="33" t="s">
        <v>142</v>
      </c>
      <c r="K7" s="16">
        <v>42990289</v>
      </c>
      <c r="L7" s="42">
        <f t="shared" ref="L7:L26" si="3">K7/$K$27</f>
        <v>0.11502683507987614</v>
      </c>
      <c r="N7" s="33" t="s">
        <v>142</v>
      </c>
      <c r="O7" s="16">
        <v>42709013</v>
      </c>
      <c r="P7" s="42">
        <f t="shared" ref="P7:P27" si="4">O7/$O$28</f>
        <v>0.11432839647125963</v>
      </c>
      <c r="R7" s="33" t="s">
        <v>142</v>
      </c>
      <c r="S7" s="16">
        <v>43034936</v>
      </c>
      <c r="T7" s="42">
        <f t="shared" ref="T7:T27" si="5">S7/$S$28</f>
        <v>0.11821473925701391</v>
      </c>
      <c r="V7" s="13" t="s">
        <v>142</v>
      </c>
      <c r="W7" s="16">
        <v>47213902</v>
      </c>
      <c r="X7" s="42">
        <f t="shared" ref="X7:X27" si="6">W7/$W$28</f>
        <v>0.12750457251509359</v>
      </c>
      <c r="Z7" s="13" t="s">
        <v>142</v>
      </c>
      <c r="AA7" s="16">
        <v>51269804</v>
      </c>
      <c r="AB7" s="42">
        <f t="shared" ref="AB7:AB27" si="7">AA7/$AA$28</f>
        <v>0.13909094040541911</v>
      </c>
      <c r="AD7" s="13" t="s">
        <v>142</v>
      </c>
      <c r="AE7" s="16">
        <v>52280669</v>
      </c>
      <c r="AF7" s="42">
        <f t="shared" ref="AF7:AF28" si="8">AE7/$AE$29</f>
        <v>0.14227955303629988</v>
      </c>
      <c r="AH7" s="13" t="s">
        <v>142</v>
      </c>
      <c r="AI7" s="16">
        <v>54686335</v>
      </c>
      <c r="AJ7" s="42">
        <f t="shared" ref="AJ7:AJ28" si="9">AI7/$AI$29</f>
        <v>0.14997947318347465</v>
      </c>
      <c r="AL7" s="13" t="s">
        <v>142</v>
      </c>
      <c r="AM7" s="16">
        <v>55559643</v>
      </c>
      <c r="AN7" s="42">
        <f t="shared" ref="AN7:AN27" si="10">AM7/$AM$28</f>
        <v>0.15147594297924669</v>
      </c>
      <c r="AP7" s="13" t="s">
        <v>142</v>
      </c>
      <c r="AQ7" s="16">
        <v>55812788</v>
      </c>
      <c r="AR7" s="42">
        <f t="shared" si="0"/>
        <v>0.15562821281720995</v>
      </c>
      <c r="AT7" s="13" t="s">
        <v>142</v>
      </c>
      <c r="AU7" s="16">
        <v>60258713</v>
      </c>
      <c r="AV7" s="42">
        <f t="shared" ref="AV7:AV34" si="11">AU7/$AU$35</f>
        <v>0.16876130827837379</v>
      </c>
      <c r="AX7" s="13" t="s">
        <v>142</v>
      </c>
      <c r="AY7" s="16">
        <v>65150934</v>
      </c>
      <c r="AZ7" s="42">
        <f t="shared" ref="AZ7:AZ36" si="12">AY7/$AY$37</f>
        <v>0.17660167405306923</v>
      </c>
      <c r="BB7" s="13" t="s">
        <v>79</v>
      </c>
      <c r="BC7" s="16">
        <v>68658871</v>
      </c>
      <c r="BD7" s="42">
        <f t="shared" ref="BD7:BD36" si="13">BC7/$BC$37</f>
        <v>0.17356776645235236</v>
      </c>
      <c r="BF7" s="13" t="s">
        <v>28</v>
      </c>
      <c r="BG7" s="16">
        <v>70202</v>
      </c>
      <c r="BH7" s="42">
        <f t="shared" ref="BH7:BH27" si="14">BG7/$BG$28</f>
        <v>0.19135388557254612</v>
      </c>
      <c r="BJ7" s="13" t="s">
        <v>28</v>
      </c>
      <c r="BK7" s="38">
        <v>71361</v>
      </c>
      <c r="BL7" s="42">
        <f t="shared" ref="BL7:BL26" si="15">BK7/$BK$27</f>
        <v>0.20166620979661276</v>
      </c>
      <c r="BN7" s="13" t="s">
        <v>28</v>
      </c>
      <c r="BO7" s="38">
        <v>72779</v>
      </c>
      <c r="BP7" s="42">
        <f t="shared" ref="BP7:BP27" si="16">BO7/$BO$28</f>
        <v>0.21759565161494787</v>
      </c>
      <c r="BR7" s="13" t="s">
        <v>28</v>
      </c>
      <c r="BS7" s="38">
        <v>75530</v>
      </c>
      <c r="BT7" s="42">
        <f t="shared" ref="BT7:BT30" si="17">BS7/$BS$31</f>
        <v>0.2230675404684625</v>
      </c>
      <c r="BV7" s="13" t="s">
        <v>28</v>
      </c>
      <c r="BW7" s="38">
        <v>59790</v>
      </c>
      <c r="BX7" s="42">
        <f t="shared" ref="BX7:BX32" si="18">BW7/$BW$33</f>
        <v>0.1749401651383663</v>
      </c>
      <c r="BZ7" s="13" t="s">
        <v>28</v>
      </c>
      <c r="CA7" s="38">
        <v>63767</v>
      </c>
      <c r="CB7" s="42">
        <f t="shared" ref="CB7:CB32" si="19">CA7/$CA$33</f>
        <v>0.18565090049435481</v>
      </c>
      <c r="CD7" s="13" t="s">
        <v>28</v>
      </c>
      <c r="CE7" s="38">
        <v>62245</v>
      </c>
      <c r="CF7" s="42">
        <f t="shared" ref="CF7:CF35" si="20">CE7/$CE$36</f>
        <v>0.18334477182419875</v>
      </c>
    </row>
    <row r="8" spans="2:84" s="12" customFormat="1" ht="12.75" customHeight="1" x14ac:dyDescent="0.2">
      <c r="B8" s="13" t="s">
        <v>140</v>
      </c>
      <c r="C8" s="16">
        <v>28504608</v>
      </c>
      <c r="D8" s="42">
        <f t="shared" si="1"/>
        <v>7.0702321727262152E-2</v>
      </c>
      <c r="F8" s="13" t="s">
        <v>140</v>
      </c>
      <c r="G8" s="16">
        <v>28488174</v>
      </c>
      <c r="H8" s="42">
        <f t="shared" si="2"/>
        <v>7.1761563474808499E-2</v>
      </c>
      <c r="J8" s="13" t="s">
        <v>140</v>
      </c>
      <c r="K8" s="16">
        <v>28767152</v>
      </c>
      <c r="L8" s="42">
        <f t="shared" si="3"/>
        <v>7.6970742132525069E-2</v>
      </c>
      <c r="N8" s="13" t="s">
        <v>140</v>
      </c>
      <c r="O8" s="16">
        <v>29155189</v>
      </c>
      <c r="P8" s="42">
        <f t="shared" si="4"/>
        <v>7.8045962035847266E-2</v>
      </c>
      <c r="R8" s="13" t="s">
        <v>179</v>
      </c>
      <c r="S8" s="16">
        <v>27440673</v>
      </c>
      <c r="T8" s="42">
        <f t="shared" si="5"/>
        <v>7.5378106841659576E-2</v>
      </c>
      <c r="V8" s="13" t="s">
        <v>140</v>
      </c>
      <c r="W8" s="16">
        <v>27970357</v>
      </c>
      <c r="X8" s="42">
        <f t="shared" si="6"/>
        <v>7.5535981168842081E-2</v>
      </c>
      <c r="Z8" s="13" t="s">
        <v>179</v>
      </c>
      <c r="AA8" s="16">
        <v>28367771</v>
      </c>
      <c r="AB8" s="42">
        <f t="shared" si="7"/>
        <v>7.6959528567645319E-2</v>
      </c>
      <c r="AD8" s="13" t="s">
        <v>179</v>
      </c>
      <c r="AE8" s="16">
        <v>30008289</v>
      </c>
      <c r="AF8" s="42">
        <f t="shared" si="8"/>
        <v>8.1666245439669383E-2</v>
      </c>
      <c r="AH8" s="13" t="s">
        <v>179</v>
      </c>
      <c r="AI8" s="16">
        <v>31488981</v>
      </c>
      <c r="AJ8" s="42">
        <f t="shared" si="9"/>
        <v>8.6359796857193721E-2</v>
      </c>
      <c r="AL8" s="13" t="s">
        <v>179</v>
      </c>
      <c r="AM8" s="16">
        <v>33509785</v>
      </c>
      <c r="AN8" s="42">
        <f t="shared" si="10"/>
        <v>9.1359951357261521E-2</v>
      </c>
      <c r="AP8" s="13" t="s">
        <v>179</v>
      </c>
      <c r="AQ8" s="16">
        <v>32582050</v>
      </c>
      <c r="AR8" s="42">
        <f t="shared" si="0"/>
        <v>9.0851691756035843E-2</v>
      </c>
      <c r="AT8" s="13" t="s">
        <v>179</v>
      </c>
      <c r="AU8" s="16">
        <v>30441914</v>
      </c>
      <c r="AV8" s="42">
        <f t="shared" si="11"/>
        <v>8.5256006598377607E-2</v>
      </c>
      <c r="AX8" s="13" t="s">
        <v>140</v>
      </c>
      <c r="AY8" s="16">
        <v>31569590</v>
      </c>
      <c r="AZ8" s="42">
        <f t="shared" si="12"/>
        <v>8.5574251984922176E-2</v>
      </c>
      <c r="BB8" s="13" t="s">
        <v>80</v>
      </c>
      <c r="BC8" s="16">
        <v>32756402</v>
      </c>
      <c r="BD8" s="42">
        <f t="shared" si="13"/>
        <v>8.2807297139438366E-2</v>
      </c>
      <c r="BF8" s="13" t="s">
        <v>1</v>
      </c>
      <c r="BG8" s="16">
        <v>31971</v>
      </c>
      <c r="BH8" s="42">
        <f t="shared" si="14"/>
        <v>8.7145310327909065E-2</v>
      </c>
      <c r="BJ8" s="13" t="s">
        <v>1</v>
      </c>
      <c r="BK8" s="38">
        <v>34937</v>
      </c>
      <c r="BL8" s="42">
        <f t="shared" si="15"/>
        <v>9.8731973650372895E-2</v>
      </c>
      <c r="BN8" s="13" t="s">
        <v>1</v>
      </c>
      <c r="BO8" s="38">
        <v>32059</v>
      </c>
      <c r="BP8" s="42">
        <f t="shared" si="16"/>
        <v>9.5850437559235682E-2</v>
      </c>
      <c r="BR8" s="13" t="s">
        <v>1</v>
      </c>
      <c r="BS8" s="38">
        <v>36225</v>
      </c>
      <c r="BT8" s="42">
        <f t="shared" si="17"/>
        <v>0.10698559053978624</v>
      </c>
      <c r="BV8" s="13" t="s">
        <v>1</v>
      </c>
      <c r="BW8" s="38">
        <v>38137</v>
      </c>
      <c r="BX8" s="42">
        <f t="shared" si="18"/>
        <v>0.11158543364913656</v>
      </c>
      <c r="BZ8" s="13" t="s">
        <v>1</v>
      </c>
      <c r="CA8" s="38">
        <v>40161</v>
      </c>
      <c r="CB8" s="42">
        <f t="shared" si="19"/>
        <v>0.11692451918317913</v>
      </c>
      <c r="CD8" s="13" t="s">
        <v>62</v>
      </c>
      <c r="CE8" s="38">
        <v>28670</v>
      </c>
      <c r="CF8" s="42">
        <f t="shared" si="20"/>
        <v>8.4448463462121898E-2</v>
      </c>
    </row>
    <row r="9" spans="2:84" s="12" customFormat="1" ht="12.75" customHeight="1" x14ac:dyDescent="0.2">
      <c r="B9" s="13" t="s">
        <v>144</v>
      </c>
      <c r="C9" s="16">
        <v>28035124</v>
      </c>
      <c r="D9" s="42">
        <f t="shared" si="1"/>
        <v>6.9537821979929998E-2</v>
      </c>
      <c r="F9" s="13" t="s">
        <v>179</v>
      </c>
      <c r="G9" s="16">
        <v>27521876</v>
      </c>
      <c r="H9" s="42">
        <f t="shared" si="2"/>
        <v>6.9327463793214986E-2</v>
      </c>
      <c r="J9" s="13" t="s">
        <v>179</v>
      </c>
      <c r="K9" s="16">
        <v>27850260</v>
      </c>
      <c r="L9" s="42">
        <f t="shared" si="3"/>
        <v>7.4517462861244582E-2</v>
      </c>
      <c r="N9" s="13" t="s">
        <v>179</v>
      </c>
      <c r="O9" s="16">
        <v>27427324</v>
      </c>
      <c r="P9" s="42">
        <f t="shared" si="4"/>
        <v>7.3420614342403434E-2</v>
      </c>
      <c r="R9" s="13" t="s">
        <v>140</v>
      </c>
      <c r="S9" s="16">
        <v>27430741</v>
      </c>
      <c r="T9" s="42">
        <f t="shared" si="5"/>
        <v>7.5350824152304569E-2</v>
      </c>
      <c r="V9" s="13" t="s">
        <v>179</v>
      </c>
      <c r="W9" s="16">
        <v>27053766</v>
      </c>
      <c r="X9" s="42">
        <f t="shared" si="6"/>
        <v>7.3060660581567127E-2</v>
      </c>
      <c r="Z9" s="13" t="s">
        <v>140</v>
      </c>
      <c r="AA9" s="16">
        <v>26808616</v>
      </c>
      <c r="AB9" s="42">
        <f t="shared" si="7"/>
        <v>7.272966384673063E-2</v>
      </c>
      <c r="AD9" s="13" t="s">
        <v>140</v>
      </c>
      <c r="AE9" s="16">
        <v>26971001</v>
      </c>
      <c r="AF9" s="42">
        <f t="shared" si="8"/>
        <v>7.3400399050394652E-2</v>
      </c>
      <c r="AH9" s="13" t="s">
        <v>140</v>
      </c>
      <c r="AI9" s="16">
        <v>28003874</v>
      </c>
      <c r="AJ9" s="42">
        <f t="shared" si="9"/>
        <v>7.6801750741138583E-2</v>
      </c>
      <c r="AL9" s="13" t="s">
        <v>140</v>
      </c>
      <c r="AM9" s="16">
        <v>30031299</v>
      </c>
      <c r="AN9" s="42">
        <f t="shared" si="10"/>
        <v>8.187632405983436E-2</v>
      </c>
      <c r="AP9" s="13" t="s">
        <v>140</v>
      </c>
      <c r="AQ9" s="16">
        <v>28647270</v>
      </c>
      <c r="AR9" s="42">
        <f t="shared" si="0"/>
        <v>7.9879962853532327E-2</v>
      </c>
      <c r="AT9" s="13" t="s">
        <v>140</v>
      </c>
      <c r="AU9" s="16">
        <v>29898311</v>
      </c>
      <c r="AV9" s="42">
        <f t="shared" si="11"/>
        <v>8.3733585210717887E-2</v>
      </c>
      <c r="AX9" s="13" t="s">
        <v>83</v>
      </c>
      <c r="AY9" s="16">
        <v>28944360</v>
      </c>
      <c r="AZ9" s="42">
        <f t="shared" si="12"/>
        <v>7.845816040633731E-2</v>
      </c>
      <c r="BB9" s="13" t="s">
        <v>83</v>
      </c>
      <c r="BC9" s="16">
        <v>28944795</v>
      </c>
      <c r="BD9" s="42">
        <f t="shared" si="13"/>
        <v>7.3171657870273119E-2</v>
      </c>
      <c r="BF9" s="13" t="s">
        <v>12</v>
      </c>
      <c r="BG9" s="16">
        <v>27976</v>
      </c>
      <c r="BH9" s="42">
        <f t="shared" si="14"/>
        <v>7.625589445852754E-2</v>
      </c>
      <c r="BJ9" s="13" t="s">
        <v>12</v>
      </c>
      <c r="BK9" s="38">
        <v>27207</v>
      </c>
      <c r="BL9" s="42">
        <f t="shared" si="15"/>
        <v>7.6886991072664945E-2</v>
      </c>
      <c r="BN9" s="13" t="s">
        <v>12</v>
      </c>
      <c r="BO9" s="38">
        <v>29164</v>
      </c>
      <c r="BP9" s="42">
        <f t="shared" si="16"/>
        <v>8.719492688410585E-2</v>
      </c>
      <c r="BR9" s="13" t="s">
        <v>4</v>
      </c>
      <c r="BS9" s="38">
        <v>25935</v>
      </c>
      <c r="BT9" s="42">
        <f t="shared" si="17"/>
        <v>7.6595480763267249E-2</v>
      </c>
      <c r="BV9" s="13" t="s">
        <v>4</v>
      </c>
      <c r="BW9" s="38">
        <v>27319</v>
      </c>
      <c r="BX9" s="42">
        <f t="shared" si="18"/>
        <v>7.9932938140408569E-2</v>
      </c>
      <c r="BZ9" s="13" t="s">
        <v>4</v>
      </c>
      <c r="CA9" s="38">
        <v>28658</v>
      </c>
      <c r="CB9" s="42">
        <f t="shared" si="19"/>
        <v>8.343474691246601E-2</v>
      </c>
      <c r="CD9" s="13" t="s">
        <v>4</v>
      </c>
      <c r="CE9" s="38">
        <v>26689</v>
      </c>
      <c r="CF9" s="42">
        <f t="shared" si="20"/>
        <v>7.8613360353699743E-2</v>
      </c>
    </row>
    <row r="10" spans="2:84" s="12" customFormat="1" ht="12.75" customHeight="1" x14ac:dyDescent="0.2">
      <c r="B10" s="33" t="s">
        <v>179</v>
      </c>
      <c r="C10" s="16">
        <v>27912378</v>
      </c>
      <c r="D10" s="42">
        <f t="shared" si="1"/>
        <v>6.9233364988880192E-2</v>
      </c>
      <c r="F10" s="33" t="s">
        <v>144</v>
      </c>
      <c r="G10" s="16">
        <v>26490527</v>
      </c>
      <c r="H10" s="42">
        <f t="shared" si="2"/>
        <v>6.6729500977901507E-2</v>
      </c>
      <c r="J10" s="33" t="s">
        <v>144</v>
      </c>
      <c r="K10" s="16">
        <v>26441625</v>
      </c>
      <c r="L10" s="42">
        <f t="shared" si="3"/>
        <v>7.0748452938265427E-2</v>
      </c>
      <c r="N10" s="33" t="s">
        <v>144</v>
      </c>
      <c r="O10" s="16">
        <v>24870189</v>
      </c>
      <c r="P10" s="42">
        <f t="shared" si="4"/>
        <v>6.6575381367561928E-2</v>
      </c>
      <c r="R10" s="33" t="s">
        <v>144</v>
      </c>
      <c r="S10" s="16">
        <v>24449650</v>
      </c>
      <c r="T10" s="42">
        <f t="shared" si="5"/>
        <v>6.716192164606101E-2</v>
      </c>
      <c r="V10" s="13" t="s">
        <v>144</v>
      </c>
      <c r="W10" s="16">
        <v>25916097</v>
      </c>
      <c r="X10" s="42">
        <f t="shared" si="6"/>
        <v>6.9988302793628443E-2</v>
      </c>
      <c r="Z10" s="13" t="s">
        <v>144</v>
      </c>
      <c r="AA10" s="16">
        <v>24881328</v>
      </c>
      <c r="AB10" s="42">
        <f t="shared" si="7"/>
        <v>6.7501083289799313E-2</v>
      </c>
      <c r="AD10" s="13" t="s">
        <v>83</v>
      </c>
      <c r="AE10" s="16">
        <v>24960301</v>
      </c>
      <c r="AF10" s="42">
        <f t="shared" si="8"/>
        <v>6.7928366982670185E-2</v>
      </c>
      <c r="AH10" s="13" t="s">
        <v>83</v>
      </c>
      <c r="AI10" s="16">
        <v>26061843</v>
      </c>
      <c r="AJ10" s="42">
        <f t="shared" si="9"/>
        <v>7.1475652616516103E-2</v>
      </c>
      <c r="AL10" s="13" t="s">
        <v>83</v>
      </c>
      <c r="AM10" s="16">
        <v>27086641</v>
      </c>
      <c r="AN10" s="42">
        <f t="shared" si="10"/>
        <v>7.3848107476416389E-2</v>
      </c>
      <c r="AP10" s="13" t="s">
        <v>83</v>
      </c>
      <c r="AQ10" s="16">
        <v>27287114</v>
      </c>
      <c r="AR10" s="42">
        <f t="shared" si="0"/>
        <v>7.6087307890074757E-2</v>
      </c>
      <c r="AT10" s="13" t="s">
        <v>83</v>
      </c>
      <c r="AU10" s="16">
        <v>27117711</v>
      </c>
      <c r="AV10" s="42">
        <f t="shared" si="11"/>
        <v>7.5946201935558233E-2</v>
      </c>
      <c r="AX10" s="13" t="s">
        <v>141</v>
      </c>
      <c r="AY10" s="16">
        <v>28169531</v>
      </c>
      <c r="AZ10" s="42">
        <f t="shared" si="12"/>
        <v>7.6357866671409952E-2</v>
      </c>
      <c r="BB10" s="13" t="s">
        <v>81</v>
      </c>
      <c r="BC10" s="16">
        <v>28188112</v>
      </c>
      <c r="BD10" s="42">
        <f t="shared" si="13"/>
        <v>7.1258783738939596E-2</v>
      </c>
      <c r="BF10" s="13" t="s">
        <v>4</v>
      </c>
      <c r="BG10" s="16">
        <v>27644</v>
      </c>
      <c r="BH10" s="42">
        <f t="shared" si="14"/>
        <v>7.5350941750483819E-2</v>
      </c>
      <c r="BJ10" s="13" t="s">
        <v>4</v>
      </c>
      <c r="BK10" s="38">
        <v>27020</v>
      </c>
      <c r="BL10" s="42">
        <f t="shared" si="15"/>
        <v>7.6358529010306417E-2</v>
      </c>
      <c r="BN10" s="13" t="s">
        <v>4</v>
      </c>
      <c r="BO10" s="38">
        <v>25518</v>
      </c>
      <c r="BP10" s="42">
        <f t="shared" si="16"/>
        <v>7.6294066116740264E-2</v>
      </c>
      <c r="BR10" s="13" t="s">
        <v>24</v>
      </c>
      <c r="BS10" s="38">
        <v>17980</v>
      </c>
      <c r="BT10" s="42">
        <f t="shared" si="17"/>
        <v>5.3101474614364569E-2</v>
      </c>
      <c r="BV10" s="13" t="s">
        <v>24</v>
      </c>
      <c r="BW10" s="38">
        <v>17885</v>
      </c>
      <c r="BX10" s="42">
        <f t="shared" si="18"/>
        <v>5.2329902216084315E-2</v>
      </c>
      <c r="BZ10" s="13" t="s">
        <v>24</v>
      </c>
      <c r="CA10" s="38">
        <v>17000</v>
      </c>
      <c r="CB10" s="42">
        <f t="shared" si="19"/>
        <v>4.9493708476234285E-2</v>
      </c>
      <c r="CD10" s="13" t="s">
        <v>24</v>
      </c>
      <c r="CE10" s="38">
        <v>16080</v>
      </c>
      <c r="CF10" s="42">
        <f t="shared" si="20"/>
        <v>4.7364188785173358E-2</v>
      </c>
    </row>
    <row r="11" spans="2:84" s="12" customFormat="1" ht="12.75" customHeight="1" x14ac:dyDescent="0.2">
      <c r="B11" s="13" t="s">
        <v>83</v>
      </c>
      <c r="C11" s="16">
        <v>26180344</v>
      </c>
      <c r="D11" s="42">
        <f t="shared" si="1"/>
        <v>6.4937258720358382E-2</v>
      </c>
      <c r="F11" s="13" t="s">
        <v>83</v>
      </c>
      <c r="G11" s="16">
        <v>25639499</v>
      </c>
      <c r="H11" s="42">
        <f t="shared" si="2"/>
        <v>6.4585765832193706E-2</v>
      </c>
      <c r="J11" s="13" t="s">
        <v>83</v>
      </c>
      <c r="K11" s="16">
        <v>24788301</v>
      </c>
      <c r="L11" s="42">
        <f t="shared" si="3"/>
        <v>6.6324741641939855E-2</v>
      </c>
      <c r="N11" s="13" t="s">
        <v>83</v>
      </c>
      <c r="O11" s="16">
        <v>22433272</v>
      </c>
      <c r="P11" s="42">
        <f t="shared" si="4"/>
        <v>6.005196175719648E-2</v>
      </c>
      <c r="R11" s="13" t="s">
        <v>83</v>
      </c>
      <c r="S11" s="16">
        <v>22929987</v>
      </c>
      <c r="T11" s="42">
        <f t="shared" si="5"/>
        <v>6.298748612921648E-2</v>
      </c>
      <c r="V11" s="13" t="s">
        <v>83</v>
      </c>
      <c r="W11" s="16">
        <v>24854368</v>
      </c>
      <c r="X11" s="42">
        <f t="shared" si="6"/>
        <v>6.7121026492849956E-2</v>
      </c>
      <c r="Z11" s="13" t="s">
        <v>83</v>
      </c>
      <c r="AA11" s="16">
        <v>24748874</v>
      </c>
      <c r="AB11" s="42">
        <f t="shared" si="7"/>
        <v>6.7141746019454773E-2</v>
      </c>
      <c r="AD11" s="13" t="s">
        <v>144</v>
      </c>
      <c r="AE11" s="16">
        <v>23690307</v>
      </c>
      <c r="AF11" s="42">
        <f t="shared" si="8"/>
        <v>6.4472133882845423E-2</v>
      </c>
      <c r="AH11" s="13" t="s">
        <v>144</v>
      </c>
      <c r="AI11" s="16">
        <v>22209714</v>
      </c>
      <c r="AJ11" s="42">
        <f t="shared" si="9"/>
        <v>6.0911033904093984E-2</v>
      </c>
      <c r="AL11" s="13" t="s">
        <v>144</v>
      </c>
      <c r="AM11" s="16">
        <v>21476834</v>
      </c>
      <c r="AN11" s="42">
        <f t="shared" si="10"/>
        <v>5.8553718251190823E-2</v>
      </c>
      <c r="AP11" s="13" t="s">
        <v>144</v>
      </c>
      <c r="AQ11" s="16">
        <v>20949523</v>
      </c>
      <c r="AR11" s="42">
        <f t="shared" si="0"/>
        <v>5.8415587909047564E-2</v>
      </c>
      <c r="AT11" s="13" t="s">
        <v>144</v>
      </c>
      <c r="AU11" s="16">
        <v>21754055</v>
      </c>
      <c r="AV11" s="42">
        <f t="shared" si="11"/>
        <v>6.0924679592139624E-2</v>
      </c>
      <c r="AX11" s="13" t="s">
        <v>144</v>
      </c>
      <c r="AY11" s="16">
        <v>21027088</v>
      </c>
      <c r="AZ11" s="42">
        <f t="shared" si="12"/>
        <v>5.6997171234125413E-2</v>
      </c>
      <c r="BB11" s="13" t="s">
        <v>44</v>
      </c>
      <c r="BC11" s="16">
        <v>24304445</v>
      </c>
      <c r="BD11" s="42">
        <f t="shared" si="13"/>
        <v>6.1440978741320158E-2</v>
      </c>
      <c r="BF11" s="13" t="s">
        <v>24</v>
      </c>
      <c r="BG11" s="16">
        <v>20926</v>
      </c>
      <c r="BH11" s="42">
        <f t="shared" si="14"/>
        <v>5.7039278218442499E-2</v>
      </c>
      <c r="BJ11" s="13" t="s">
        <v>24</v>
      </c>
      <c r="BK11" s="38">
        <v>20773</v>
      </c>
      <c r="BL11" s="42">
        <f t="shared" si="15"/>
        <v>5.8704504927131584E-2</v>
      </c>
      <c r="BN11" s="13" t="s">
        <v>24</v>
      </c>
      <c r="BO11" s="38">
        <v>18636</v>
      </c>
      <c r="BP11" s="42">
        <f t="shared" si="16"/>
        <v>5.5718168200939402E-2</v>
      </c>
      <c r="BR11" s="13" t="s">
        <v>52</v>
      </c>
      <c r="BS11" s="38">
        <v>15774</v>
      </c>
      <c r="BT11" s="42">
        <f t="shared" si="17"/>
        <v>4.6586354870243978E-2</v>
      </c>
      <c r="BV11" s="13" t="s">
        <v>52</v>
      </c>
      <c r="BW11" s="38">
        <v>14891</v>
      </c>
      <c r="BX11" s="42">
        <f t="shared" si="18"/>
        <v>4.3569727363696478E-2</v>
      </c>
      <c r="BZ11" s="13" t="s">
        <v>52</v>
      </c>
      <c r="CA11" s="38">
        <v>14696</v>
      </c>
      <c r="CB11" s="42">
        <f t="shared" si="19"/>
        <v>4.2785855280396412E-2</v>
      </c>
      <c r="CD11" s="13" t="s">
        <v>52</v>
      </c>
      <c r="CE11" s="38">
        <v>14315</v>
      </c>
      <c r="CF11" s="42">
        <f t="shared" si="20"/>
        <v>4.2165321048492327E-2</v>
      </c>
    </row>
    <row r="12" spans="2:84" s="12" customFormat="1" ht="12.75" customHeight="1" x14ac:dyDescent="0.2">
      <c r="B12" s="33" t="s">
        <v>333</v>
      </c>
      <c r="C12" s="16">
        <v>25482349</v>
      </c>
      <c r="D12" s="42">
        <f t="shared" si="1"/>
        <v>6.3205964360722899E-2</v>
      </c>
      <c r="F12" s="33" t="s">
        <v>333</v>
      </c>
      <c r="G12" s="16">
        <v>24435538</v>
      </c>
      <c r="H12" s="42">
        <f t="shared" si="2"/>
        <v>6.1552994278541516E-2</v>
      </c>
      <c r="J12" s="33" t="s">
        <v>333</v>
      </c>
      <c r="K12" s="16">
        <v>22342273</v>
      </c>
      <c r="L12" s="42">
        <f t="shared" si="3"/>
        <v>5.9780034316135197E-2</v>
      </c>
      <c r="N12" s="33" t="s">
        <v>333</v>
      </c>
      <c r="O12" s="16">
        <v>21972533</v>
      </c>
      <c r="P12" s="42">
        <f t="shared" si="4"/>
        <v>5.8818602628485837E-2</v>
      </c>
      <c r="R12" s="33" t="s">
        <v>333</v>
      </c>
      <c r="S12" s="16">
        <v>21137714</v>
      </c>
      <c r="T12" s="42">
        <f t="shared" si="5"/>
        <v>5.8064205068164447E-2</v>
      </c>
      <c r="V12" s="13" t="s">
        <v>136</v>
      </c>
      <c r="W12" s="16">
        <v>21998722</v>
      </c>
      <c r="X12" s="42">
        <f t="shared" si="6"/>
        <v>5.9409147002685452E-2</v>
      </c>
      <c r="Z12" s="13" t="s">
        <v>136</v>
      </c>
      <c r="AA12" s="16">
        <v>21672328</v>
      </c>
      <c r="AB12" s="42">
        <f t="shared" si="7"/>
        <v>5.8795319020425667E-2</v>
      </c>
      <c r="AD12" s="13" t="s">
        <v>136</v>
      </c>
      <c r="AE12" s="16">
        <v>20729921</v>
      </c>
      <c r="AF12" s="42">
        <f t="shared" si="8"/>
        <v>5.6415572921566987E-2</v>
      </c>
      <c r="AH12" s="13" t="s">
        <v>136</v>
      </c>
      <c r="AI12" s="16">
        <v>17559217</v>
      </c>
      <c r="AJ12" s="42">
        <f t="shared" si="9"/>
        <v>4.8156858841871777E-2</v>
      </c>
      <c r="AL12" s="13" t="s">
        <v>136</v>
      </c>
      <c r="AM12" s="16">
        <v>16065823</v>
      </c>
      <c r="AN12" s="42">
        <f t="shared" si="10"/>
        <v>4.3801319757628208E-2</v>
      </c>
      <c r="AP12" s="13" t="s">
        <v>138</v>
      </c>
      <c r="AQ12" s="16">
        <v>15837505</v>
      </c>
      <c r="AR12" s="42">
        <f t="shared" si="0"/>
        <v>4.4161252052730762E-2</v>
      </c>
      <c r="AT12" s="13" t="s">
        <v>138</v>
      </c>
      <c r="AU12" s="16">
        <v>14086791</v>
      </c>
      <c r="AV12" s="42">
        <f t="shared" si="11"/>
        <v>3.9451643758206742E-2</v>
      </c>
      <c r="AX12" s="13" t="s">
        <v>138</v>
      </c>
      <c r="AY12" s="16">
        <v>15138145</v>
      </c>
      <c r="AZ12" s="42">
        <f t="shared" si="12"/>
        <v>4.1034281243889761E-2</v>
      </c>
      <c r="BB12" s="13" t="s">
        <v>85</v>
      </c>
      <c r="BC12" s="16">
        <v>20169047</v>
      </c>
      <c r="BD12" s="42">
        <f t="shared" si="13"/>
        <v>5.0986804593138708E-2</v>
      </c>
      <c r="BF12" s="13" t="s">
        <v>44</v>
      </c>
      <c r="BG12" s="16">
        <v>16581</v>
      </c>
      <c r="BH12" s="42">
        <f t="shared" si="14"/>
        <v>4.5195845939978739E-2</v>
      </c>
      <c r="BJ12" s="13" t="s">
        <v>48</v>
      </c>
      <c r="BK12" s="38">
        <v>16743</v>
      </c>
      <c r="BL12" s="42">
        <f t="shared" si="15"/>
        <v>4.7315723583255385E-2</v>
      </c>
      <c r="BN12" s="13" t="s">
        <v>48</v>
      </c>
      <c r="BO12" s="38">
        <v>15311</v>
      </c>
      <c r="BP12" s="42">
        <f t="shared" si="16"/>
        <v>4.5777037632785102E-2</v>
      </c>
      <c r="BR12" s="13" t="s">
        <v>48</v>
      </c>
      <c r="BS12" s="38">
        <v>13840</v>
      </c>
      <c r="BT12" s="42">
        <f t="shared" si="17"/>
        <v>4.0874549981246143E-2</v>
      </c>
      <c r="BV12" s="13" t="s">
        <v>48</v>
      </c>
      <c r="BW12" s="38">
        <v>14168</v>
      </c>
      <c r="BX12" s="42">
        <f t="shared" si="18"/>
        <v>4.1454294358260139E-2</v>
      </c>
      <c r="BZ12" s="13" t="s">
        <v>48</v>
      </c>
      <c r="CA12" s="38">
        <v>13613</v>
      </c>
      <c r="CB12" s="42">
        <f t="shared" si="19"/>
        <v>3.9632814910998668E-2</v>
      </c>
      <c r="CD12" s="13" t="s">
        <v>48</v>
      </c>
      <c r="CE12" s="38">
        <v>12609</v>
      </c>
      <c r="CF12" s="42">
        <f t="shared" si="20"/>
        <v>3.7140239825388735E-2</v>
      </c>
    </row>
    <row r="13" spans="2:84" s="12" customFormat="1" ht="12.75" customHeight="1" x14ac:dyDescent="0.2">
      <c r="B13" s="33" t="s">
        <v>138</v>
      </c>
      <c r="C13" s="16">
        <v>25241313</v>
      </c>
      <c r="D13" s="42">
        <f t="shared" si="1"/>
        <v>6.2608102961616757E-2</v>
      </c>
      <c r="F13" s="33" t="s">
        <v>88</v>
      </c>
      <c r="G13" s="16">
        <v>23377914</v>
      </c>
      <c r="H13" s="42">
        <f t="shared" si="2"/>
        <v>5.8888844873652285E-2</v>
      </c>
      <c r="J13" s="33" t="s">
        <v>88</v>
      </c>
      <c r="K13" s="16">
        <v>22099604</v>
      </c>
      <c r="L13" s="42">
        <f t="shared" si="3"/>
        <v>5.9130737749601335E-2</v>
      </c>
      <c r="N13" s="33" t="s">
        <v>88</v>
      </c>
      <c r="O13" s="16">
        <v>20912744</v>
      </c>
      <c r="P13" s="42">
        <f t="shared" si="4"/>
        <v>5.5981637583944074E-2</v>
      </c>
      <c r="R13" s="33" t="s">
        <v>88</v>
      </c>
      <c r="S13" s="16">
        <v>20230825</v>
      </c>
      <c r="T13" s="42">
        <f t="shared" si="5"/>
        <v>5.5573027977299155E-2</v>
      </c>
      <c r="V13" s="13" t="s">
        <v>88</v>
      </c>
      <c r="W13" s="16">
        <v>19826561</v>
      </c>
      <c r="X13" s="42">
        <f t="shared" si="6"/>
        <v>5.3543068411279086E-2</v>
      </c>
      <c r="Z13" s="13" t="s">
        <v>88</v>
      </c>
      <c r="AA13" s="16">
        <v>20963390</v>
      </c>
      <c r="AB13" s="42">
        <f t="shared" si="7"/>
        <v>5.6872026060126132E-2</v>
      </c>
      <c r="AD13" s="13" t="s">
        <v>88</v>
      </c>
      <c r="AE13" s="16">
        <v>16858726</v>
      </c>
      <c r="AF13" s="42">
        <f t="shared" si="8"/>
        <v>4.5880285121092226E-2</v>
      </c>
      <c r="AH13" s="13" t="s">
        <v>139</v>
      </c>
      <c r="AI13" s="16">
        <v>16952088</v>
      </c>
      <c r="AJ13" s="42">
        <f t="shared" si="9"/>
        <v>4.6491783141069928E-2</v>
      </c>
      <c r="AL13" s="13" t="s">
        <v>139</v>
      </c>
      <c r="AM13" s="16">
        <v>15661202</v>
      </c>
      <c r="AN13" s="42">
        <f t="shared" si="10"/>
        <v>4.2698174664989555E-2</v>
      </c>
      <c r="AP13" s="13" t="s">
        <v>139</v>
      </c>
      <c r="AQ13" s="16">
        <v>14920565</v>
      </c>
      <c r="AR13" s="42">
        <f t="shared" si="0"/>
        <v>4.1604459271466859E-2</v>
      </c>
      <c r="AT13" s="13" t="s">
        <v>136</v>
      </c>
      <c r="AU13" s="16">
        <v>13747933</v>
      </c>
      <c r="AV13" s="42">
        <f t="shared" si="11"/>
        <v>3.8502633788468535E-2</v>
      </c>
      <c r="AX13" s="13" t="s">
        <v>143</v>
      </c>
      <c r="AY13" s="16">
        <v>13813942</v>
      </c>
      <c r="AZ13" s="42">
        <f t="shared" si="12"/>
        <v>3.7444824389961981E-2</v>
      </c>
      <c r="BB13" s="13" t="s">
        <v>82</v>
      </c>
      <c r="BC13" s="16">
        <v>16126411</v>
      </c>
      <c r="BD13" s="42">
        <f t="shared" si="13"/>
        <v>4.0767130268755017E-2</v>
      </c>
      <c r="BF13" s="13" t="s">
        <v>48</v>
      </c>
      <c r="BG13" s="16">
        <v>16334</v>
      </c>
      <c r="BH13" s="42">
        <f t="shared" si="14"/>
        <v>4.4522582931283562E-2</v>
      </c>
      <c r="BJ13" s="13" t="s">
        <v>49</v>
      </c>
      <c r="BK13" s="38">
        <v>13151</v>
      </c>
      <c r="BL13" s="42">
        <f t="shared" si="15"/>
        <v>3.7164730385438188E-2</v>
      </c>
      <c r="BN13" s="13" t="s">
        <v>49</v>
      </c>
      <c r="BO13" s="38">
        <v>12432</v>
      </c>
      <c r="BP13" s="42">
        <f t="shared" si="16"/>
        <v>3.7169363976930596E-2</v>
      </c>
      <c r="BR13" s="13" t="s">
        <v>49</v>
      </c>
      <c r="BS13" s="38">
        <v>12743</v>
      </c>
      <c r="BT13" s="42">
        <f t="shared" si="17"/>
        <v>3.7634710289813557E-2</v>
      </c>
      <c r="BV13" s="13" t="s">
        <v>49</v>
      </c>
      <c r="BW13" s="38">
        <v>13139</v>
      </c>
      <c r="BX13" s="42">
        <f t="shared" si="18"/>
        <v>3.8443532860896384E-2</v>
      </c>
      <c r="BZ13" s="13" t="s">
        <v>49</v>
      </c>
      <c r="CA13" s="38">
        <v>13555</v>
      </c>
      <c r="CB13" s="42">
        <f t="shared" si="19"/>
        <v>3.9463954023256219E-2</v>
      </c>
      <c r="CD13" s="13" t="s">
        <v>49</v>
      </c>
      <c r="CE13" s="38">
        <v>11710</v>
      </c>
      <c r="CF13" s="42">
        <f t="shared" si="20"/>
        <v>3.449220464392911E-2</v>
      </c>
    </row>
    <row r="14" spans="2:84" s="12" customFormat="1" ht="12.75" customHeight="1" x14ac:dyDescent="0.2">
      <c r="B14" s="33" t="s">
        <v>88</v>
      </c>
      <c r="C14" s="16">
        <v>22971757</v>
      </c>
      <c r="D14" s="42">
        <f t="shared" si="1"/>
        <v>5.6978736703009084E-2</v>
      </c>
      <c r="F14" s="33" t="s">
        <v>138</v>
      </c>
      <c r="G14" s="16">
        <v>22959350</v>
      </c>
      <c r="H14" s="42">
        <f t="shared" si="2"/>
        <v>5.7834484314977314E-2</v>
      </c>
      <c r="J14" s="33" t="s">
        <v>138</v>
      </c>
      <c r="K14" s="16">
        <v>20935509</v>
      </c>
      <c r="L14" s="42">
        <f t="shared" si="3"/>
        <v>5.6016030528575018E-2</v>
      </c>
      <c r="N14" s="33" t="s">
        <v>139</v>
      </c>
      <c r="O14" s="16">
        <v>19186079</v>
      </c>
      <c r="P14" s="42">
        <f t="shared" si="4"/>
        <v>5.1359502188470345E-2</v>
      </c>
      <c r="R14" s="33" t="s">
        <v>138</v>
      </c>
      <c r="S14" s="16">
        <v>17988280</v>
      </c>
      <c r="T14" s="42">
        <f t="shared" si="5"/>
        <v>4.9412873063925514E-2</v>
      </c>
      <c r="V14" s="13" t="s">
        <v>139</v>
      </c>
      <c r="W14" s="16">
        <v>17725073</v>
      </c>
      <c r="X14" s="42">
        <f t="shared" si="6"/>
        <v>4.7867847390877113E-2</v>
      </c>
      <c r="Z14" s="13" t="s">
        <v>138</v>
      </c>
      <c r="AA14" s="16">
        <v>16279937</v>
      </c>
      <c r="AB14" s="42">
        <f t="shared" si="7"/>
        <v>4.4166186924977861E-2</v>
      </c>
      <c r="AD14" s="13" t="s">
        <v>139</v>
      </c>
      <c r="AE14" s="16">
        <v>15696392</v>
      </c>
      <c r="AF14" s="42">
        <f t="shared" si="8"/>
        <v>4.2717044000384792E-2</v>
      </c>
      <c r="AH14" s="13" t="s">
        <v>138</v>
      </c>
      <c r="AI14" s="16">
        <v>15495038</v>
      </c>
      <c r="AJ14" s="42">
        <f t="shared" si="9"/>
        <v>4.2495764914542558E-2</v>
      </c>
      <c r="AL14" s="13" t="s">
        <v>138</v>
      </c>
      <c r="AM14" s="16">
        <v>15542478</v>
      </c>
      <c r="AN14" s="42">
        <f t="shared" si="10"/>
        <v>4.2374489542421935E-2</v>
      </c>
      <c r="AP14" s="13" t="s">
        <v>136</v>
      </c>
      <c r="AQ14" s="16">
        <v>14546709</v>
      </c>
      <c r="AR14" s="42">
        <f t="shared" si="0"/>
        <v>4.0562000307922688E-2</v>
      </c>
      <c r="AT14" s="13" t="s">
        <v>143</v>
      </c>
      <c r="AU14" s="16">
        <v>13266018</v>
      </c>
      <c r="AV14" s="42">
        <f t="shared" si="11"/>
        <v>3.7152976588206515E-2</v>
      </c>
      <c r="AX14" s="13" t="s">
        <v>136</v>
      </c>
      <c r="AY14" s="16">
        <v>13179100</v>
      </c>
      <c r="AZ14" s="42">
        <f t="shared" si="12"/>
        <v>3.5723987050021486E-2</v>
      </c>
      <c r="BB14" s="13" t="s">
        <v>86</v>
      </c>
      <c r="BC14" s="16">
        <v>14126933</v>
      </c>
      <c r="BD14" s="42">
        <f t="shared" si="13"/>
        <v>3.5712504035087175E-2</v>
      </c>
      <c r="BF14" s="13" t="s">
        <v>49</v>
      </c>
      <c r="BG14" s="16">
        <v>13400</v>
      </c>
      <c r="BH14" s="42">
        <f t="shared" si="14"/>
        <v>3.6525199662005618E-2</v>
      </c>
      <c r="BJ14" s="13" t="s">
        <v>10</v>
      </c>
      <c r="BK14" s="38">
        <v>10703</v>
      </c>
      <c r="BL14" s="42">
        <f t="shared" si="15"/>
        <v>3.0246681569108425E-2</v>
      </c>
      <c r="BN14" s="13" t="s">
        <v>10</v>
      </c>
      <c r="BO14" s="38">
        <v>10220</v>
      </c>
      <c r="BP14" s="42">
        <f t="shared" si="16"/>
        <v>3.055589606211637E-2</v>
      </c>
      <c r="BR14" s="13" t="s">
        <v>12</v>
      </c>
      <c r="BS14" s="38">
        <v>12242</v>
      </c>
      <c r="BT14" s="42">
        <f t="shared" si="17"/>
        <v>3.6155075207399946E-2</v>
      </c>
      <c r="BV14" s="13" t="s">
        <v>58</v>
      </c>
      <c r="BW14" s="38">
        <v>11261</v>
      </c>
      <c r="BX14" s="42">
        <f t="shared" si="18"/>
        <v>3.2948673684949706E-2</v>
      </c>
      <c r="BZ14" s="13" t="s">
        <v>12</v>
      </c>
      <c r="CA14" s="38">
        <v>11160</v>
      </c>
      <c r="CB14" s="42">
        <f t="shared" si="19"/>
        <v>3.2491163917339687E-2</v>
      </c>
      <c r="CD14" s="13" t="s">
        <v>58</v>
      </c>
      <c r="CE14" s="38">
        <v>11049</v>
      </c>
      <c r="CF14" s="42">
        <f t="shared" si="20"/>
        <v>3.2545206585036096E-2</v>
      </c>
    </row>
    <row r="15" spans="2:84" s="12" customFormat="1" ht="12.75" customHeight="1" x14ac:dyDescent="0.2">
      <c r="B15" s="13" t="s">
        <v>91</v>
      </c>
      <c r="C15" s="16">
        <v>21233642</v>
      </c>
      <c r="D15" s="42">
        <f t="shared" si="1"/>
        <v>5.2667547230451514E-2</v>
      </c>
      <c r="F15" s="13" t="s">
        <v>346</v>
      </c>
      <c r="G15" s="16">
        <v>19363618</v>
      </c>
      <c r="H15" s="42">
        <f t="shared" si="2"/>
        <v>4.877685393977671E-2</v>
      </c>
      <c r="J15" s="13" t="s">
        <v>346</v>
      </c>
      <c r="K15" s="16">
        <v>18851353</v>
      </c>
      <c r="L15" s="42">
        <f t="shared" si="3"/>
        <v>5.0439564911125126E-2</v>
      </c>
      <c r="N15" s="13" t="s">
        <v>138</v>
      </c>
      <c r="O15" s="16">
        <v>19165941</v>
      </c>
      <c r="P15" s="42">
        <f t="shared" si="4"/>
        <v>5.1305594474701864E-2</v>
      </c>
      <c r="R15" s="13" t="s">
        <v>139</v>
      </c>
      <c r="S15" s="16">
        <v>17315744</v>
      </c>
      <c r="T15" s="42">
        <f t="shared" si="5"/>
        <v>4.7565451520625086E-2</v>
      </c>
      <c r="V15" s="13" t="s">
        <v>138</v>
      </c>
      <c r="W15" s="16">
        <v>17082489</v>
      </c>
      <c r="X15" s="42">
        <f t="shared" si="6"/>
        <v>4.6132502614140827E-2</v>
      </c>
      <c r="Z15" s="13" t="s">
        <v>139</v>
      </c>
      <c r="AA15" s="16">
        <v>15046082</v>
      </c>
      <c r="AB15" s="42">
        <f t="shared" si="7"/>
        <v>4.0818835484470531E-2</v>
      </c>
      <c r="AD15" s="13" t="s">
        <v>138</v>
      </c>
      <c r="AE15" s="16">
        <v>15661636</v>
      </c>
      <c r="AF15" s="42">
        <f t="shared" si="8"/>
        <v>4.262245706720439E-2</v>
      </c>
      <c r="AH15" s="13" t="s">
        <v>88</v>
      </c>
      <c r="AI15" s="16">
        <v>14550248</v>
      </c>
      <c r="AJ15" s="42">
        <f t="shared" si="9"/>
        <v>3.9904640340752508E-2</v>
      </c>
      <c r="AL15" s="13" t="s">
        <v>88</v>
      </c>
      <c r="AM15" s="16">
        <v>14187685</v>
      </c>
      <c r="AN15" s="42">
        <f t="shared" si="10"/>
        <v>3.8680827450016435E-2</v>
      </c>
      <c r="AP15" s="13" t="s">
        <v>143</v>
      </c>
      <c r="AQ15" s="16">
        <v>12845312</v>
      </c>
      <c r="AR15" s="42">
        <f t="shared" si="0"/>
        <v>3.5817829950359426E-2</v>
      </c>
      <c r="AT15" s="13" t="s">
        <v>139</v>
      </c>
      <c r="AU15" s="16">
        <v>13062720</v>
      </c>
      <c r="AV15" s="42">
        <f t="shared" si="11"/>
        <v>3.6583617656654549E-2</v>
      </c>
      <c r="AX15" s="13" t="s">
        <v>139</v>
      </c>
      <c r="AY15" s="16">
        <v>12007075</v>
      </c>
      <c r="AZ15" s="42">
        <f t="shared" si="12"/>
        <v>3.2547032180394474E-2</v>
      </c>
      <c r="BB15" s="13" t="s">
        <v>84</v>
      </c>
      <c r="BC15" s="16">
        <v>11846046</v>
      </c>
      <c r="BD15" s="42">
        <f t="shared" si="13"/>
        <v>2.9946483470603864E-2</v>
      </c>
      <c r="BF15" s="13" t="s">
        <v>74</v>
      </c>
      <c r="BG15" s="16">
        <v>10774</v>
      </c>
      <c r="BH15" s="42">
        <f t="shared" si="14"/>
        <v>2.9367350832720036E-2</v>
      </c>
      <c r="BJ15" s="13" t="s">
        <v>22</v>
      </c>
      <c r="BK15" s="38">
        <v>10301</v>
      </c>
      <c r="BL15" s="42">
        <f t="shared" si="15"/>
        <v>2.9110629435054273E-2</v>
      </c>
      <c r="BN15" s="13" t="s">
        <v>22</v>
      </c>
      <c r="BO15" s="38">
        <v>7046</v>
      </c>
      <c r="BP15" s="42">
        <f t="shared" si="16"/>
        <v>2.1066227363372988E-2</v>
      </c>
      <c r="BR15" s="13" t="s">
        <v>10</v>
      </c>
      <c r="BS15" s="38">
        <v>10780</v>
      </c>
      <c r="BT15" s="42">
        <f t="shared" si="17"/>
        <v>3.1837257861115131E-2</v>
      </c>
      <c r="BV15" s="13" t="s">
        <v>12</v>
      </c>
      <c r="BW15" s="38">
        <v>11053</v>
      </c>
      <c r="BX15" s="42">
        <f t="shared" si="18"/>
        <v>3.2340084383247411E-2</v>
      </c>
      <c r="BZ15" s="13" t="s">
        <v>58</v>
      </c>
      <c r="CA15" s="38">
        <v>10970</v>
      </c>
      <c r="CB15" s="42">
        <f t="shared" si="19"/>
        <v>3.1937998940252357E-2</v>
      </c>
      <c r="CD15" s="13" t="s">
        <v>12</v>
      </c>
      <c r="CE15" s="38">
        <v>10344</v>
      </c>
      <c r="CF15" s="42">
        <f t="shared" si="20"/>
        <v>3.0468605024492116E-2</v>
      </c>
    </row>
    <row r="16" spans="2:84" s="12" customFormat="1" ht="12.75" customHeight="1" x14ac:dyDescent="0.2">
      <c r="B16" s="13" t="s">
        <v>346</v>
      </c>
      <c r="C16" s="16">
        <v>17337686</v>
      </c>
      <c r="D16" s="42">
        <f t="shared" si="1"/>
        <v>4.3004087394509997E-2</v>
      </c>
      <c r="F16" s="13" t="s">
        <v>166</v>
      </c>
      <c r="G16" s="16">
        <v>15317973</v>
      </c>
      <c r="H16" s="42">
        <f t="shared" si="2"/>
        <v>3.8585895036477337E-2</v>
      </c>
      <c r="J16" s="13" t="s">
        <v>181</v>
      </c>
      <c r="K16" s="16">
        <v>14689748</v>
      </c>
      <c r="L16" s="42">
        <f t="shared" si="3"/>
        <v>3.9304579240231216E-2</v>
      </c>
      <c r="N16" s="13" t="s">
        <v>181</v>
      </c>
      <c r="O16" s="16">
        <v>13317904</v>
      </c>
      <c r="P16" s="42">
        <f t="shared" si="4"/>
        <v>3.5650896654487764E-2</v>
      </c>
      <c r="R16" s="13" t="s">
        <v>312</v>
      </c>
      <c r="S16" s="16">
        <v>11759143</v>
      </c>
      <c r="T16" s="42">
        <f t="shared" si="5"/>
        <v>3.2301756499206608E-2</v>
      </c>
      <c r="V16" s="13" t="s">
        <v>166</v>
      </c>
      <c r="W16" s="16">
        <v>10518341</v>
      </c>
      <c r="X16" s="42">
        <f t="shared" si="6"/>
        <v>2.8405544044484653E-2</v>
      </c>
      <c r="Z16" s="13" t="s">
        <v>166</v>
      </c>
      <c r="AA16" s="16">
        <v>11544833</v>
      </c>
      <c r="AB16" s="42">
        <f t="shared" si="7"/>
        <v>3.1320222694697954E-2</v>
      </c>
      <c r="AD16" s="13" t="s">
        <v>143</v>
      </c>
      <c r="AE16" s="16">
        <v>12842797</v>
      </c>
      <c r="AF16" s="42">
        <f t="shared" si="8"/>
        <v>3.4951110072748551E-2</v>
      </c>
      <c r="AH16" s="13" t="s">
        <v>143</v>
      </c>
      <c r="AI16" s="16">
        <v>12884002</v>
      </c>
      <c r="AJ16" s="42">
        <f t="shared" si="9"/>
        <v>3.5334893670508981E-2</v>
      </c>
      <c r="AL16" s="13" t="s">
        <v>143</v>
      </c>
      <c r="AM16" s="16">
        <v>13385750</v>
      </c>
      <c r="AN16" s="42">
        <f t="shared" si="10"/>
        <v>3.649445882390661E-2</v>
      </c>
      <c r="AP16" s="13" t="s">
        <v>88</v>
      </c>
      <c r="AQ16" s="16">
        <v>11599169</v>
      </c>
      <c r="AR16" s="42">
        <f t="shared" si="0"/>
        <v>3.2343088498549555E-2</v>
      </c>
      <c r="AT16" s="13" t="s">
        <v>88</v>
      </c>
      <c r="AU16" s="16">
        <v>10838155</v>
      </c>
      <c r="AV16" s="42">
        <f t="shared" si="11"/>
        <v>3.0353472984459496E-2</v>
      </c>
      <c r="AX16" s="13" t="s">
        <v>88</v>
      </c>
      <c r="AY16" s="16">
        <v>10037287</v>
      </c>
      <c r="AZ16" s="42">
        <f t="shared" si="12"/>
        <v>2.7207617424964456E-2</v>
      </c>
      <c r="BB16" s="13" t="s">
        <v>87</v>
      </c>
      <c r="BC16" s="16">
        <v>11710145</v>
      </c>
      <c r="BD16" s="42">
        <f t="shared" si="13"/>
        <v>2.9602929423106619E-2</v>
      </c>
      <c r="BF16" s="13" t="s">
        <v>22</v>
      </c>
      <c r="BG16" s="16">
        <v>10110</v>
      </c>
      <c r="BH16" s="42">
        <f t="shared" si="14"/>
        <v>2.7557445416632596E-2</v>
      </c>
      <c r="BJ16" s="13" t="s">
        <v>25</v>
      </c>
      <c r="BK16" s="38">
        <v>6682</v>
      </c>
      <c r="BL16" s="42">
        <f t="shared" si="15"/>
        <v>1.8883334228233437E-2</v>
      </c>
      <c r="BN16" s="13" t="s">
        <v>25</v>
      </c>
      <c r="BO16" s="38">
        <v>4563</v>
      </c>
      <c r="BP16" s="42">
        <f t="shared" si="16"/>
        <v>1.3642519934582877E-2</v>
      </c>
      <c r="BR16" s="13" t="s">
        <v>22</v>
      </c>
      <c r="BS16" s="38">
        <v>6355</v>
      </c>
      <c r="BT16" s="42">
        <f t="shared" si="17"/>
        <v>1.876862464818058E-2</v>
      </c>
      <c r="BV16" s="13" t="s">
        <v>10</v>
      </c>
      <c r="BW16" s="38">
        <v>10146</v>
      </c>
      <c r="BX16" s="42">
        <f t="shared" si="18"/>
        <v>2.9686283918612884E-2</v>
      </c>
      <c r="BZ16" s="13" t="s">
        <v>10</v>
      </c>
      <c r="CA16" s="38">
        <v>9500</v>
      </c>
      <c r="CB16" s="42">
        <f t="shared" si="19"/>
        <v>2.765824885436622E-2</v>
      </c>
      <c r="CD16" s="13" t="s">
        <v>63</v>
      </c>
      <c r="CE16" s="38">
        <v>9899</v>
      </c>
      <c r="CF16" s="42">
        <f t="shared" si="20"/>
        <v>2.9157842337340242E-2</v>
      </c>
    </row>
    <row r="17" spans="2:84" s="12" customFormat="1" ht="12.75" customHeight="1" x14ac:dyDescent="0.2">
      <c r="B17" s="33" t="s">
        <v>166</v>
      </c>
      <c r="C17" s="16">
        <v>14959182</v>
      </c>
      <c r="D17" s="42">
        <f t="shared" si="1"/>
        <v>3.7104488458170305E-2</v>
      </c>
      <c r="F17" s="33" t="s">
        <v>181</v>
      </c>
      <c r="G17" s="16">
        <v>14489745</v>
      </c>
      <c r="H17" s="42">
        <f t="shared" si="2"/>
        <v>3.6499592973255814E-2</v>
      </c>
      <c r="J17" s="33" t="s">
        <v>89</v>
      </c>
      <c r="K17" s="16">
        <v>11833596</v>
      </c>
      <c r="L17" s="42">
        <f t="shared" si="3"/>
        <v>3.1662524890071847E-2</v>
      </c>
      <c r="N17" s="33" t="s">
        <v>312</v>
      </c>
      <c r="O17" s="16">
        <v>12191817</v>
      </c>
      <c r="P17" s="42">
        <f t="shared" si="4"/>
        <v>3.2636457500927106E-2</v>
      </c>
      <c r="R17" s="33" t="s">
        <v>181</v>
      </c>
      <c r="S17" s="16">
        <v>11526775</v>
      </c>
      <c r="T17" s="42">
        <f t="shared" si="5"/>
        <v>3.1663453643785283E-2</v>
      </c>
      <c r="V17" s="13" t="s">
        <v>312</v>
      </c>
      <c r="W17" s="16">
        <v>10373431</v>
      </c>
      <c r="X17" s="42">
        <f t="shared" si="6"/>
        <v>2.8014204061545683E-2</v>
      </c>
      <c r="Z17" s="13" t="s">
        <v>312</v>
      </c>
      <c r="AA17" s="16">
        <v>10001563</v>
      </c>
      <c r="AB17" s="42">
        <f t="shared" si="7"/>
        <v>2.7133452727731214E-2</v>
      </c>
      <c r="AD17" s="13" t="s">
        <v>164</v>
      </c>
      <c r="AE17" s="16">
        <v>9626321</v>
      </c>
      <c r="AF17" s="42">
        <f t="shared" si="8"/>
        <v>2.6197611382209881E-2</v>
      </c>
      <c r="AH17" s="13" t="s">
        <v>164</v>
      </c>
      <c r="AI17" s="16">
        <v>8862629</v>
      </c>
      <c r="AJ17" s="42">
        <f t="shared" si="9"/>
        <v>2.4306116481212076E-2</v>
      </c>
      <c r="AL17" s="13" t="s">
        <v>164</v>
      </c>
      <c r="AM17" s="16">
        <v>7981412</v>
      </c>
      <c r="AN17" s="42">
        <f t="shared" si="10"/>
        <v>2.1760253373224073E-2</v>
      </c>
      <c r="AP17" s="13" t="s">
        <v>164</v>
      </c>
      <c r="AQ17" s="16">
        <v>8021432</v>
      </c>
      <c r="AR17" s="42">
        <f t="shared" si="0"/>
        <v>2.236693724016758E-2</v>
      </c>
      <c r="AT17" s="13" t="s">
        <v>164</v>
      </c>
      <c r="AU17" s="16">
        <v>7855126</v>
      </c>
      <c r="AV17" s="42">
        <f t="shared" si="11"/>
        <v>2.1999164510059635E-2</v>
      </c>
      <c r="AX17" s="13" t="s">
        <v>164</v>
      </c>
      <c r="AY17" s="16">
        <v>7801270</v>
      </c>
      <c r="AZ17" s="42">
        <f t="shared" si="12"/>
        <v>2.1146547826006414E-2</v>
      </c>
      <c r="BB17" s="13" t="s">
        <v>92</v>
      </c>
      <c r="BC17" s="16">
        <v>8992730</v>
      </c>
      <c r="BD17" s="42">
        <f t="shared" si="13"/>
        <v>2.2733377896776992E-2</v>
      </c>
      <c r="BF17" s="13" t="s">
        <v>25</v>
      </c>
      <c r="BG17" s="16">
        <v>9333</v>
      </c>
      <c r="BH17" s="42">
        <f t="shared" si="14"/>
        <v>2.5439528988470031E-2</v>
      </c>
      <c r="BJ17" s="13" t="s">
        <v>44</v>
      </c>
      <c r="BK17" s="38">
        <v>6254</v>
      </c>
      <c r="BL17" s="42">
        <f t="shared" si="15"/>
        <v>1.7673806085509117E-2</v>
      </c>
      <c r="BN17" s="13" t="s">
        <v>6</v>
      </c>
      <c r="BO17" s="38">
        <v>3329</v>
      </c>
      <c r="BP17" s="42">
        <f t="shared" si="16"/>
        <v>9.9530898229731306E-3</v>
      </c>
      <c r="BR17" s="13" t="s">
        <v>16</v>
      </c>
      <c r="BS17" s="38">
        <v>3547</v>
      </c>
      <c r="BT17" s="42">
        <f t="shared" si="17"/>
        <v>1.04755801144133E-2</v>
      </c>
      <c r="BV17" s="13" t="s">
        <v>59</v>
      </c>
      <c r="BW17" s="38">
        <v>6455</v>
      </c>
      <c r="BX17" s="42">
        <f t="shared" si="18"/>
        <v>1.8886749723501496E-2</v>
      </c>
      <c r="BZ17" s="13" t="s">
        <v>59</v>
      </c>
      <c r="CA17" s="38">
        <v>6663</v>
      </c>
      <c r="CB17" s="42">
        <f t="shared" si="19"/>
        <v>1.9398622328067591E-2</v>
      </c>
      <c r="CD17" s="13" t="s">
        <v>10</v>
      </c>
      <c r="CE17" s="38">
        <v>8971</v>
      </c>
      <c r="CF17" s="42">
        <f t="shared" si="20"/>
        <v>2.6424386666156107E-2</v>
      </c>
    </row>
    <row r="18" spans="2:84" s="12" customFormat="1" ht="12.75" customHeight="1" x14ac:dyDescent="0.2">
      <c r="B18" s="13" t="s">
        <v>90</v>
      </c>
      <c r="C18" s="16">
        <v>5180435</v>
      </c>
      <c r="D18" s="42">
        <f t="shared" si="1"/>
        <v>1.2849458657953455E-2</v>
      </c>
      <c r="F18" s="13" t="s">
        <v>312</v>
      </c>
      <c r="G18" s="16">
        <v>6585329</v>
      </c>
      <c r="H18" s="42">
        <f t="shared" si="2"/>
        <v>1.6588409809487864E-2</v>
      </c>
      <c r="J18" s="13" t="s">
        <v>166</v>
      </c>
      <c r="K18" s="16">
        <v>11548926</v>
      </c>
      <c r="L18" s="42">
        <f t="shared" si="3"/>
        <v>3.0900848476540684E-2</v>
      </c>
      <c r="N18" s="13" t="s">
        <v>166</v>
      </c>
      <c r="O18" s="16">
        <v>10806711</v>
      </c>
      <c r="P18" s="42">
        <f t="shared" si="4"/>
        <v>2.8928646507432109E-2</v>
      </c>
      <c r="R18" s="13" t="s">
        <v>89</v>
      </c>
      <c r="S18" s="16">
        <v>10499457</v>
      </c>
      <c r="T18" s="42">
        <f t="shared" si="5"/>
        <v>2.8841464330171877E-2</v>
      </c>
      <c r="V18" s="13" t="s">
        <v>89</v>
      </c>
      <c r="W18" s="16">
        <v>9571124</v>
      </c>
      <c r="X18" s="42">
        <f t="shared" si="6"/>
        <v>2.5847515719182725E-2</v>
      </c>
      <c r="Z18" s="13" t="s">
        <v>89</v>
      </c>
      <c r="AA18" s="16">
        <v>6801214</v>
      </c>
      <c r="AB18" s="42">
        <f t="shared" si="7"/>
        <v>1.8451157940032346E-2</v>
      </c>
      <c r="AD18" s="13" t="s">
        <v>89</v>
      </c>
      <c r="AE18" s="16">
        <v>6846981</v>
      </c>
      <c r="AF18" s="42">
        <f t="shared" si="8"/>
        <v>1.8633759187894814E-2</v>
      </c>
      <c r="AH18" s="13" t="s">
        <v>91</v>
      </c>
      <c r="AI18" s="16">
        <v>7738706</v>
      </c>
      <c r="AJ18" s="42">
        <f t="shared" si="9"/>
        <v>2.1223712450318611E-2</v>
      </c>
      <c r="AL18" s="13" t="s">
        <v>91</v>
      </c>
      <c r="AM18" s="16">
        <v>7605249</v>
      </c>
      <c r="AN18" s="42">
        <f t="shared" si="10"/>
        <v>2.0734695215139754E-2</v>
      </c>
      <c r="AP18" s="13" t="s">
        <v>95</v>
      </c>
      <c r="AQ18" s="16">
        <v>7098781</v>
      </c>
      <c r="AR18" s="42">
        <f t="shared" si="0"/>
        <v>1.9794219923411936E-2</v>
      </c>
      <c r="AT18" s="13" t="s">
        <v>91</v>
      </c>
      <c r="AU18" s="16">
        <v>6562019</v>
      </c>
      <c r="AV18" s="42">
        <f t="shared" si="11"/>
        <v>1.8377672808703133E-2</v>
      </c>
      <c r="AX18" s="13" t="s">
        <v>89</v>
      </c>
      <c r="AY18" s="16">
        <v>6681287</v>
      </c>
      <c r="AZ18" s="42">
        <f t="shared" si="12"/>
        <v>1.8110660839167843E-2</v>
      </c>
      <c r="BB18" s="13" t="s">
        <v>88</v>
      </c>
      <c r="BC18" s="16">
        <v>8239218</v>
      </c>
      <c r="BD18" s="42">
        <f t="shared" si="13"/>
        <v>2.0828519967565701E-2</v>
      </c>
      <c r="BF18" s="13" t="s">
        <v>11</v>
      </c>
      <c r="BG18" s="16">
        <v>5409</v>
      </c>
      <c r="BH18" s="42">
        <f t="shared" si="14"/>
        <v>1.4743642162073758E-2</v>
      </c>
      <c r="BJ18" s="13" t="s">
        <v>11</v>
      </c>
      <c r="BK18" s="38">
        <v>4000</v>
      </c>
      <c r="BL18" s="42">
        <f t="shared" si="15"/>
        <v>1.1304001333872157E-2</v>
      </c>
      <c r="BN18" s="13" t="s">
        <v>16</v>
      </c>
      <c r="BO18" s="38">
        <v>3287</v>
      </c>
      <c r="BP18" s="42">
        <f t="shared" si="16"/>
        <v>9.827517647375392E-3</v>
      </c>
      <c r="BR18" s="13" t="s">
        <v>25</v>
      </c>
      <c r="BS18" s="38">
        <v>3474</v>
      </c>
      <c r="BT18" s="42">
        <f t="shared" si="17"/>
        <v>1.0259984583442855E-2</v>
      </c>
      <c r="BV18" s="13" t="s">
        <v>22</v>
      </c>
      <c r="BW18" s="38">
        <v>4910</v>
      </c>
      <c r="BX18" s="42">
        <f t="shared" si="18"/>
        <v>1.4366218612299355E-2</v>
      </c>
      <c r="BZ18" s="13" t="s">
        <v>44</v>
      </c>
      <c r="CA18" s="38">
        <v>3915</v>
      </c>
      <c r="CB18" s="42">
        <f t="shared" si="19"/>
        <v>1.1398109922615132E-2</v>
      </c>
      <c r="CD18" s="13" t="s">
        <v>44</v>
      </c>
      <c r="CE18" s="38">
        <v>8113</v>
      </c>
      <c r="CF18" s="42">
        <f t="shared" si="20"/>
        <v>2.3897118383962156E-2</v>
      </c>
    </row>
    <row r="19" spans="2:84" s="12" customFormat="1" ht="12.75" customHeight="1" x14ac:dyDescent="0.2">
      <c r="B19" s="13" t="s">
        <v>362</v>
      </c>
      <c r="C19" s="16">
        <v>3819387</v>
      </c>
      <c r="D19" s="42">
        <f t="shared" si="1"/>
        <v>9.4735394528113696E-3</v>
      </c>
      <c r="F19" s="13" t="s">
        <v>91</v>
      </c>
      <c r="G19" s="16">
        <v>4747075</v>
      </c>
      <c r="H19" s="42">
        <f t="shared" si="2"/>
        <v>1.1957857458051771E-2</v>
      </c>
      <c r="J19" s="13" t="s">
        <v>91</v>
      </c>
      <c r="K19" s="16">
        <v>5183440</v>
      </c>
      <c r="L19" s="42">
        <f t="shared" si="3"/>
        <v>1.3869055358674913E-2</v>
      </c>
      <c r="N19" s="13" t="s">
        <v>89</v>
      </c>
      <c r="O19" s="16">
        <v>10642056</v>
      </c>
      <c r="P19" s="42">
        <f t="shared" si="4"/>
        <v>2.8487879072207716E-2</v>
      </c>
      <c r="R19" s="13" t="s">
        <v>166</v>
      </c>
      <c r="S19" s="16">
        <v>10311975</v>
      </c>
      <c r="T19" s="42">
        <f t="shared" si="5"/>
        <v>2.8326460990899256E-2</v>
      </c>
      <c r="V19" s="13" t="s">
        <v>181</v>
      </c>
      <c r="W19" s="16">
        <v>8332892</v>
      </c>
      <c r="X19" s="42">
        <f t="shared" si="6"/>
        <v>2.2503580243684228E-2</v>
      </c>
      <c r="Z19" s="13" t="s">
        <v>91</v>
      </c>
      <c r="AA19" s="16">
        <v>6320202</v>
      </c>
      <c r="AB19" s="42">
        <f t="shared" si="7"/>
        <v>1.7146210267006495E-2</v>
      </c>
      <c r="AD19" s="13" t="s">
        <v>91</v>
      </c>
      <c r="AE19" s="16">
        <v>6794964</v>
      </c>
      <c r="AF19" s="42">
        <f t="shared" si="8"/>
        <v>1.8492197198504642E-2</v>
      </c>
      <c r="AH19" s="13" t="s">
        <v>89</v>
      </c>
      <c r="AI19" s="16">
        <v>6274142</v>
      </c>
      <c r="AJ19" s="42">
        <f t="shared" si="9"/>
        <v>1.7207086776583436E-2</v>
      </c>
      <c r="AL19" s="13" t="s">
        <v>95</v>
      </c>
      <c r="AM19" s="16">
        <v>5864678</v>
      </c>
      <c r="AN19" s="42">
        <f t="shared" si="10"/>
        <v>1.5989260951868291E-2</v>
      </c>
      <c r="AP19" s="13" t="s">
        <v>91</v>
      </c>
      <c r="AQ19" s="16">
        <v>6878616</v>
      </c>
      <c r="AR19" s="42">
        <f t="shared" si="0"/>
        <v>1.9180312489242887E-2</v>
      </c>
      <c r="AT19" s="13" t="s">
        <v>89</v>
      </c>
      <c r="AU19" s="16">
        <v>6396171</v>
      </c>
      <c r="AV19" s="42">
        <f t="shared" si="11"/>
        <v>1.7913196817399574E-2</v>
      </c>
      <c r="AX19" s="13" t="s">
        <v>91</v>
      </c>
      <c r="AY19" s="16">
        <v>6122510</v>
      </c>
      <c r="AZ19" s="42">
        <f t="shared" si="12"/>
        <v>1.6596009435669131E-2</v>
      </c>
      <c r="BB19" s="13" t="s">
        <v>89</v>
      </c>
      <c r="BC19" s="16">
        <v>6036843</v>
      </c>
      <c r="BD19" s="42">
        <f t="shared" si="13"/>
        <v>1.5260975612801996E-2</v>
      </c>
      <c r="BF19" s="13" t="s">
        <v>6</v>
      </c>
      <c r="BG19" s="16">
        <v>5133</v>
      </c>
      <c r="BH19" s="42">
        <f t="shared" si="14"/>
        <v>1.3991332079483196E-2</v>
      </c>
      <c r="BJ19" s="13" t="s">
        <v>16</v>
      </c>
      <c r="BK19" s="38">
        <v>3417</v>
      </c>
      <c r="BL19" s="42">
        <f t="shared" si="15"/>
        <v>9.6564431394602912E-3</v>
      </c>
      <c r="BN19" s="13" t="s">
        <v>11</v>
      </c>
      <c r="BO19" s="38">
        <v>2365</v>
      </c>
      <c r="BP19" s="42">
        <f t="shared" si="16"/>
        <v>7.0709094116345609E-3</v>
      </c>
      <c r="BR19" s="13" t="s">
        <v>3</v>
      </c>
      <c r="BS19" s="38">
        <v>3262</v>
      </c>
      <c r="BT19" s="42">
        <f t="shared" si="17"/>
        <v>9.633871534597176E-3</v>
      </c>
      <c r="BV19" s="13" t="s">
        <v>16</v>
      </c>
      <c r="BW19" s="38">
        <v>3160</v>
      </c>
      <c r="BX19" s="42">
        <f t="shared" si="18"/>
        <v>9.2458759297079363E-3</v>
      </c>
      <c r="BZ19" s="13" t="s">
        <v>55</v>
      </c>
      <c r="CA19" s="38">
        <v>3235</v>
      </c>
      <c r="CB19" s="42">
        <f t="shared" si="19"/>
        <v>9.41836158356576E-3</v>
      </c>
      <c r="CD19" s="13" t="s">
        <v>59</v>
      </c>
      <c r="CE19" s="38">
        <v>6439</v>
      </c>
      <c r="CF19" s="42">
        <f t="shared" si="20"/>
        <v>1.8966294252968363E-2</v>
      </c>
    </row>
    <row r="20" spans="2:84" s="12" customFormat="1" ht="12.75" customHeight="1" x14ac:dyDescent="0.2">
      <c r="B20" s="13" t="s">
        <v>312</v>
      </c>
      <c r="C20" s="16">
        <v>2888190</v>
      </c>
      <c r="D20" s="42">
        <f t="shared" si="1"/>
        <v>7.1638150080668107E-3</v>
      </c>
      <c r="F20" s="13" t="s">
        <v>90</v>
      </c>
      <c r="G20" s="16">
        <v>4438195</v>
      </c>
      <c r="H20" s="42">
        <f t="shared" si="2"/>
        <v>1.1179790330053365E-2</v>
      </c>
      <c r="J20" s="13" t="s">
        <v>90</v>
      </c>
      <c r="K20" s="16">
        <v>4119836</v>
      </c>
      <c r="L20" s="42">
        <f t="shared" si="3"/>
        <v>1.1023226573985967E-2</v>
      </c>
      <c r="N20" s="13" t="s">
        <v>91</v>
      </c>
      <c r="O20" s="16">
        <v>5180613</v>
      </c>
      <c r="P20" s="42">
        <f t="shared" si="4"/>
        <v>1.3868060519875788E-2</v>
      </c>
      <c r="R20" s="13" t="s">
        <v>91</v>
      </c>
      <c r="S20" s="16">
        <v>5116175</v>
      </c>
      <c r="T20" s="42">
        <f t="shared" si="5"/>
        <v>1.4053867620908119E-2</v>
      </c>
      <c r="V20" s="13" t="s">
        <v>91</v>
      </c>
      <c r="W20" s="16">
        <v>5376667</v>
      </c>
      <c r="X20" s="42">
        <f t="shared" si="6"/>
        <v>1.4520079856797491E-2</v>
      </c>
      <c r="Z20" s="13" t="s">
        <v>181</v>
      </c>
      <c r="AA20" s="16">
        <v>6010127</v>
      </c>
      <c r="AB20" s="42">
        <f t="shared" si="7"/>
        <v>1.6305001212526586E-2</v>
      </c>
      <c r="AD20" s="13" t="s">
        <v>181</v>
      </c>
      <c r="AE20" s="16">
        <v>5272561</v>
      </c>
      <c r="AF20" s="42">
        <f t="shared" si="8"/>
        <v>1.434904404984998E-2</v>
      </c>
      <c r="AH20" s="13" t="s">
        <v>181</v>
      </c>
      <c r="AI20" s="16">
        <v>4396443</v>
      </c>
      <c r="AJ20" s="42">
        <f t="shared" si="9"/>
        <v>1.2057421749348806E-2</v>
      </c>
      <c r="AL20" s="13" t="s">
        <v>89</v>
      </c>
      <c r="AM20" s="16">
        <v>5741639</v>
      </c>
      <c r="AN20" s="42">
        <f t="shared" si="10"/>
        <v>1.5653811558353947E-2</v>
      </c>
      <c r="AP20" s="13" t="s">
        <v>89</v>
      </c>
      <c r="AQ20" s="16">
        <v>6106453</v>
      </c>
      <c r="AR20" s="42">
        <f t="shared" si="0"/>
        <v>1.7027215466145326E-2</v>
      </c>
      <c r="AT20" s="13" t="s">
        <v>94</v>
      </c>
      <c r="AU20" s="16">
        <v>3427394</v>
      </c>
      <c r="AV20" s="42">
        <f t="shared" si="11"/>
        <v>9.5988026731577986E-3</v>
      </c>
      <c r="AX20" s="13" t="s">
        <v>149</v>
      </c>
      <c r="AY20" s="16">
        <v>3555335</v>
      </c>
      <c r="AZ20" s="42">
        <f t="shared" si="12"/>
        <v>9.6372849055313455E-3</v>
      </c>
      <c r="BB20" s="13" t="s">
        <v>91</v>
      </c>
      <c r="BC20" s="16">
        <v>5973342</v>
      </c>
      <c r="BD20" s="42">
        <f t="shared" si="13"/>
        <v>1.5100446804550973E-2</v>
      </c>
      <c r="BF20" s="13" t="s">
        <v>16</v>
      </c>
      <c r="BG20" s="16">
        <v>3301</v>
      </c>
      <c r="BH20" s="42">
        <f t="shared" si="14"/>
        <v>8.9977376182298913E-3</v>
      </c>
      <c r="BJ20" s="13" t="s">
        <v>6</v>
      </c>
      <c r="BK20" s="38">
        <v>3263</v>
      </c>
      <c r="BL20" s="42">
        <f t="shared" si="15"/>
        <v>9.2212390881062124E-3</v>
      </c>
      <c r="BN20" s="13" t="s">
        <v>3</v>
      </c>
      <c r="BO20" s="38">
        <v>2237</v>
      </c>
      <c r="BP20" s="42">
        <f t="shared" si="16"/>
        <v>6.6882132574319292E-3</v>
      </c>
      <c r="BR20" s="13" t="s">
        <v>6</v>
      </c>
      <c r="BS20" s="38">
        <v>2771</v>
      </c>
      <c r="BT20" s="42">
        <f t="shared" si="17"/>
        <v>8.183770086563083E-3</v>
      </c>
      <c r="BV20" s="13" t="s">
        <v>6</v>
      </c>
      <c r="BW20" s="38">
        <v>2661</v>
      </c>
      <c r="BX20" s="42">
        <f t="shared" si="18"/>
        <v>7.7858467876432969E-3</v>
      </c>
      <c r="BZ20" s="13" t="s">
        <v>22</v>
      </c>
      <c r="CA20" s="38">
        <v>3177</v>
      </c>
      <c r="CB20" s="42">
        <f t="shared" si="19"/>
        <v>9.2495006958233129E-3</v>
      </c>
      <c r="CD20" s="13" t="s">
        <v>55</v>
      </c>
      <c r="CE20" s="38">
        <v>5589</v>
      </c>
      <c r="CF20" s="42">
        <f t="shared" si="20"/>
        <v>1.646259024380186E-2</v>
      </c>
    </row>
    <row r="21" spans="2:84" s="12" customFormat="1" ht="12.75" customHeight="1" x14ac:dyDescent="0.2">
      <c r="B21" s="33" t="s">
        <v>347</v>
      </c>
      <c r="C21" s="16">
        <v>2780071</v>
      </c>
      <c r="D21" s="42">
        <f t="shared" si="1"/>
        <v>6.895638567161892E-3</v>
      </c>
      <c r="F21" s="33" t="s">
        <v>89</v>
      </c>
      <c r="G21" s="16">
        <v>4082205</v>
      </c>
      <c r="H21" s="42">
        <f t="shared" si="2"/>
        <v>1.0283053354865096E-2</v>
      </c>
      <c r="J21" s="33" t="s">
        <v>348</v>
      </c>
      <c r="K21" s="16">
        <v>3845362</v>
      </c>
      <c r="L21" s="42">
        <f t="shared" si="3"/>
        <v>1.028883105662357E-2</v>
      </c>
      <c r="N21" s="33" t="s">
        <v>188</v>
      </c>
      <c r="O21" s="16">
        <v>3880932</v>
      </c>
      <c r="P21" s="42">
        <f t="shared" si="4"/>
        <v>1.0388924988128351E-2</v>
      </c>
      <c r="R21" s="33" t="s">
        <v>188</v>
      </c>
      <c r="S21" s="16">
        <v>3707241</v>
      </c>
      <c r="T21" s="42">
        <f t="shared" si="5"/>
        <v>1.018359892943518E-2</v>
      </c>
      <c r="V21" s="13" t="s">
        <v>188</v>
      </c>
      <c r="W21" s="16">
        <v>3751964</v>
      </c>
      <c r="X21" s="42">
        <f t="shared" si="6"/>
        <v>1.0132451368074188E-2</v>
      </c>
      <c r="Z21" s="13" t="s">
        <v>188</v>
      </c>
      <c r="AA21" s="16">
        <v>3707716</v>
      </c>
      <c r="AB21" s="42">
        <f t="shared" si="7"/>
        <v>1.0058741500088803E-2</v>
      </c>
      <c r="AD21" s="13" t="s">
        <v>188</v>
      </c>
      <c r="AE21" s="16">
        <v>3641833</v>
      </c>
      <c r="AF21" s="42">
        <f t="shared" si="8"/>
        <v>9.9110891536764219E-3</v>
      </c>
      <c r="AH21" s="13" t="s">
        <v>95</v>
      </c>
      <c r="AI21" s="16">
        <v>4241133</v>
      </c>
      <c r="AJ21" s="42">
        <f t="shared" si="9"/>
        <v>1.1631477827889716E-2</v>
      </c>
      <c r="AL21" s="13" t="s">
        <v>94</v>
      </c>
      <c r="AM21" s="16">
        <v>3540953</v>
      </c>
      <c r="AN21" s="42">
        <f t="shared" si="10"/>
        <v>9.653935226333123E-3</v>
      </c>
      <c r="AP21" s="13" t="s">
        <v>94</v>
      </c>
      <c r="AQ21" s="16">
        <v>3671761</v>
      </c>
      <c r="AR21" s="42">
        <f t="shared" si="0"/>
        <v>1.0238327501610056E-2</v>
      </c>
      <c r="AT21" s="13" t="s">
        <v>95</v>
      </c>
      <c r="AU21" s="16">
        <v>3305939</v>
      </c>
      <c r="AV21" s="42">
        <f t="shared" si="11"/>
        <v>9.2586542750838167E-3</v>
      </c>
      <c r="AX21" s="13" t="s">
        <v>95</v>
      </c>
      <c r="AY21" s="16">
        <v>2387327</v>
      </c>
      <c r="AZ21" s="42">
        <f t="shared" si="12"/>
        <v>6.4712187351311278E-3</v>
      </c>
      <c r="BB21" s="13" t="s">
        <v>94</v>
      </c>
      <c r="BC21" s="16">
        <v>3377861</v>
      </c>
      <c r="BD21" s="42">
        <f t="shared" si="13"/>
        <v>8.5391411279761558E-3</v>
      </c>
      <c r="BF21" s="13" t="s">
        <v>0</v>
      </c>
      <c r="BG21" s="16">
        <v>1476</v>
      </c>
      <c r="BH21" s="42">
        <f t="shared" si="14"/>
        <v>4.0232234851582307E-3</v>
      </c>
      <c r="BJ21" s="13" t="s">
        <v>3</v>
      </c>
      <c r="BK21" s="38">
        <v>2956</v>
      </c>
      <c r="BL21" s="42">
        <f t="shared" si="15"/>
        <v>8.3536569857315252E-3</v>
      </c>
      <c r="BN21" s="13" t="s">
        <v>44</v>
      </c>
      <c r="BO21" s="38">
        <v>2028</v>
      </c>
      <c r="BP21" s="42">
        <f t="shared" si="16"/>
        <v>6.0633421931479449E-3</v>
      </c>
      <c r="BR21" s="13" t="s">
        <v>44</v>
      </c>
      <c r="BS21" s="38">
        <v>1717</v>
      </c>
      <c r="BT21" s="42">
        <f t="shared" si="17"/>
        <v>5.0709250229624006E-3</v>
      </c>
      <c r="BV21" s="13" t="s">
        <v>25</v>
      </c>
      <c r="BW21" s="38">
        <v>2507</v>
      </c>
      <c r="BX21" s="42">
        <f t="shared" si="18"/>
        <v>7.3352566315752514E-3</v>
      </c>
      <c r="BZ21" s="13" t="s">
        <v>16</v>
      </c>
      <c r="CA21" s="38">
        <v>2977</v>
      </c>
      <c r="CB21" s="42">
        <f t="shared" si="19"/>
        <v>8.6672217725734975E-3</v>
      </c>
      <c r="CD21" s="13" t="s">
        <v>22</v>
      </c>
      <c r="CE21" s="38">
        <v>2869</v>
      </c>
      <c r="CF21" s="42">
        <f t="shared" si="20"/>
        <v>8.4507374144690527E-3</v>
      </c>
    </row>
    <row r="22" spans="2:84" s="12" customFormat="1" ht="12.75" customHeight="1" x14ac:dyDescent="0.2">
      <c r="B22" s="33" t="s">
        <v>95</v>
      </c>
      <c r="C22" s="16">
        <v>1548028</v>
      </c>
      <c r="D22" s="42">
        <f t="shared" si="1"/>
        <v>3.8397010651334048E-3</v>
      </c>
      <c r="F22" s="33" t="s">
        <v>362</v>
      </c>
      <c r="G22" s="16">
        <v>3965164</v>
      </c>
      <c r="H22" s="42">
        <f t="shared" si="2"/>
        <v>9.988227679107323E-3</v>
      </c>
      <c r="J22" s="33" t="s">
        <v>347</v>
      </c>
      <c r="K22" s="16">
        <v>2808306</v>
      </c>
      <c r="L22" s="42">
        <f t="shared" si="3"/>
        <v>7.514035346815804E-3</v>
      </c>
      <c r="N22" s="33" t="s">
        <v>171</v>
      </c>
      <c r="O22" s="16">
        <v>3037574</v>
      </c>
      <c r="P22" s="42">
        <f t="shared" si="4"/>
        <v>8.131327328561538E-3</v>
      </c>
      <c r="R22" s="33" t="s">
        <v>171</v>
      </c>
      <c r="S22" s="16">
        <v>2833204</v>
      </c>
      <c r="T22" s="42">
        <f t="shared" si="5"/>
        <v>7.7826645802826066E-3</v>
      </c>
      <c r="V22" s="13" t="s">
        <v>171</v>
      </c>
      <c r="W22" s="16">
        <v>3391801</v>
      </c>
      <c r="X22" s="42">
        <f t="shared" si="6"/>
        <v>9.1598050201668769E-3</v>
      </c>
      <c r="Z22" s="13" t="s">
        <v>95</v>
      </c>
      <c r="AA22" s="16">
        <v>3379447</v>
      </c>
      <c r="AB22" s="42">
        <f t="shared" si="7"/>
        <v>9.1681735565104245E-3</v>
      </c>
      <c r="AD22" s="13" t="s">
        <v>95</v>
      </c>
      <c r="AE22" s="16">
        <v>3597477</v>
      </c>
      <c r="AF22" s="42">
        <f t="shared" si="8"/>
        <v>9.7903762405635811E-3</v>
      </c>
      <c r="AH22" s="13" t="s">
        <v>188</v>
      </c>
      <c r="AI22" s="16">
        <v>3700343</v>
      </c>
      <c r="AJ22" s="42">
        <f t="shared" si="9"/>
        <v>1.0148339502695841E-2</v>
      </c>
      <c r="AL22" s="13" t="s">
        <v>181</v>
      </c>
      <c r="AM22" s="16">
        <v>3483653</v>
      </c>
      <c r="AN22" s="42">
        <f t="shared" si="10"/>
        <v>9.4977144325330103E-3</v>
      </c>
      <c r="AP22" s="13" t="s">
        <v>181</v>
      </c>
      <c r="AQ22" s="16">
        <v>3369592</v>
      </c>
      <c r="AR22" s="42">
        <f t="shared" si="0"/>
        <v>9.3957603566259436E-3</v>
      </c>
      <c r="AT22" s="13" t="s">
        <v>171</v>
      </c>
      <c r="AU22" s="16">
        <v>2506370</v>
      </c>
      <c r="AV22" s="42">
        <f t="shared" si="11"/>
        <v>7.0193712937358568E-3</v>
      </c>
      <c r="AX22" s="13" t="s">
        <v>171</v>
      </c>
      <c r="AY22" s="16">
        <v>2374999</v>
      </c>
      <c r="AZ22" s="42">
        <f t="shared" si="12"/>
        <v>6.4378017861473078E-3</v>
      </c>
      <c r="BB22" s="13" t="s">
        <v>95</v>
      </c>
      <c r="BC22" s="16">
        <v>2127817</v>
      </c>
      <c r="BD22" s="42">
        <f t="shared" si="13"/>
        <v>5.3790637499609491E-3</v>
      </c>
      <c r="BF22" s="13" t="s">
        <v>20</v>
      </c>
      <c r="BG22" s="16">
        <v>960</v>
      </c>
      <c r="BH22" s="42">
        <f t="shared" si="14"/>
        <v>2.6167307220541338E-3</v>
      </c>
      <c r="BJ22" s="13" t="s">
        <v>0</v>
      </c>
      <c r="BK22" s="38">
        <v>1482</v>
      </c>
      <c r="BL22" s="42">
        <f t="shared" si="15"/>
        <v>4.1881324941996341E-3</v>
      </c>
      <c r="BN22" s="13" t="s">
        <v>0</v>
      </c>
      <c r="BO22" s="38">
        <v>1498</v>
      </c>
      <c r="BP22" s="42">
        <f t="shared" si="16"/>
        <v>4.4787409296526736E-3</v>
      </c>
      <c r="BR22" s="13" t="s">
        <v>0</v>
      </c>
      <c r="BS22" s="38">
        <v>1441</v>
      </c>
      <c r="BT22" s="42">
        <f t="shared" si="17"/>
        <v>4.2557967140878393E-3</v>
      </c>
      <c r="BV22" s="13" t="s">
        <v>3</v>
      </c>
      <c r="BW22" s="38">
        <v>2374</v>
      </c>
      <c r="BX22" s="42">
        <f t="shared" si="18"/>
        <v>6.9461105876983033E-3</v>
      </c>
      <c r="BZ22" s="13" t="s">
        <v>6</v>
      </c>
      <c r="CA22" s="38">
        <v>1891</v>
      </c>
      <c r="CB22" s="42">
        <f t="shared" si="19"/>
        <v>5.505447219327002E-3</v>
      </c>
      <c r="CD22" s="13" t="s">
        <v>16</v>
      </c>
      <c r="CE22" s="38">
        <v>2822</v>
      </c>
      <c r="CF22" s="42">
        <f t="shared" si="20"/>
        <v>8.3122973104327869E-3</v>
      </c>
    </row>
    <row r="23" spans="2:84" s="12" customFormat="1" ht="12.75" customHeight="1" x14ac:dyDescent="0.2">
      <c r="B23" s="13" t="s">
        <v>332</v>
      </c>
      <c r="C23" s="16">
        <v>478351</v>
      </c>
      <c r="D23" s="42">
        <f t="shared" si="1"/>
        <v>1.1864932961210193E-3</v>
      </c>
      <c r="F23" s="13" t="s">
        <v>347</v>
      </c>
      <c r="G23" s="16">
        <v>2781475</v>
      </c>
      <c r="H23" s="42">
        <f t="shared" si="2"/>
        <v>7.006521188971008E-3</v>
      </c>
      <c r="J23" s="13" t="s">
        <v>95</v>
      </c>
      <c r="K23" s="16">
        <v>1356164</v>
      </c>
      <c r="L23" s="42">
        <f t="shared" si="3"/>
        <v>3.6286160525523599E-3</v>
      </c>
      <c r="N23" s="13" t="s">
        <v>90</v>
      </c>
      <c r="O23" s="16">
        <v>2354273</v>
      </c>
      <c r="P23" s="42">
        <f t="shared" si="4"/>
        <v>6.3021886491636276E-3</v>
      </c>
      <c r="R23" s="13" t="s">
        <v>190</v>
      </c>
      <c r="S23" s="16">
        <v>2106307</v>
      </c>
      <c r="T23" s="42">
        <f t="shared" si="5"/>
        <v>5.7859161867981684E-3</v>
      </c>
      <c r="V23" s="13" t="s">
        <v>190</v>
      </c>
      <c r="W23" s="16">
        <v>2699214</v>
      </c>
      <c r="X23" s="42">
        <f t="shared" si="6"/>
        <v>7.2894235091341495E-3</v>
      </c>
      <c r="Z23" s="13" t="s">
        <v>171</v>
      </c>
      <c r="AA23" s="16">
        <v>3169338</v>
      </c>
      <c r="AB23" s="42">
        <f t="shared" si="7"/>
        <v>8.5981643870265273E-3</v>
      </c>
      <c r="AD23" s="13" t="s">
        <v>171</v>
      </c>
      <c r="AE23" s="16">
        <v>2731319</v>
      </c>
      <c r="AF23" s="42">
        <f t="shared" si="8"/>
        <v>7.4331651440717704E-3</v>
      </c>
      <c r="AH23" s="13" t="s">
        <v>171</v>
      </c>
      <c r="AI23" s="16">
        <v>2725862</v>
      </c>
      <c r="AJ23" s="42">
        <f t="shared" si="9"/>
        <v>7.4757861672546267E-3</v>
      </c>
      <c r="AL23" s="13" t="s">
        <v>90</v>
      </c>
      <c r="AM23" s="16">
        <v>2567255</v>
      </c>
      <c r="AN23" s="42">
        <f t="shared" si="10"/>
        <v>6.999277731017565E-3</v>
      </c>
      <c r="AP23" s="13" t="s">
        <v>151</v>
      </c>
      <c r="AQ23" s="16">
        <v>1770897</v>
      </c>
      <c r="AR23" s="42">
        <f t="shared" si="0"/>
        <v>4.9379639517982627E-3</v>
      </c>
      <c r="AT23" s="13" t="s">
        <v>145</v>
      </c>
      <c r="AU23" s="16">
        <v>2037652</v>
      </c>
      <c r="AV23" s="42">
        <f t="shared" si="11"/>
        <v>5.706673777384607E-3</v>
      </c>
      <c r="AX23" s="13" t="s">
        <v>96</v>
      </c>
      <c r="AY23" s="16">
        <v>2237887</v>
      </c>
      <c r="AZ23" s="42">
        <f t="shared" si="12"/>
        <v>6.0661385229197323E-3</v>
      </c>
      <c r="BB23" s="13" t="s">
        <v>96</v>
      </c>
      <c r="BC23" s="16">
        <v>2121617</v>
      </c>
      <c r="BD23" s="42">
        <f t="shared" si="13"/>
        <v>5.3633903178708035E-3</v>
      </c>
      <c r="BF23" s="13" t="s">
        <v>17</v>
      </c>
      <c r="BG23" s="16">
        <v>719</v>
      </c>
      <c r="BH23" s="42">
        <f t="shared" si="14"/>
        <v>1.9598222803717939E-3</v>
      </c>
      <c r="BJ23" s="13" t="s">
        <v>20</v>
      </c>
      <c r="BK23" s="38">
        <v>750</v>
      </c>
      <c r="BL23" s="42">
        <f t="shared" si="15"/>
        <v>2.1195002501010296E-3</v>
      </c>
      <c r="BN23" s="13" t="s">
        <v>17</v>
      </c>
      <c r="BO23" s="38">
        <v>647</v>
      </c>
      <c r="BP23" s="42">
        <f t="shared" si="16"/>
        <v>1.9344094669461146E-3</v>
      </c>
      <c r="BR23" s="13" t="s">
        <v>55</v>
      </c>
      <c r="BS23" s="38">
        <v>1388</v>
      </c>
      <c r="BT23" s="42">
        <f t="shared" si="17"/>
        <v>4.0992684518764196E-3</v>
      </c>
      <c r="BV23" s="13" t="s">
        <v>44</v>
      </c>
      <c r="BW23" s="38">
        <v>2314</v>
      </c>
      <c r="BX23" s="42">
        <f t="shared" si="18"/>
        <v>6.7705559814380265E-3</v>
      </c>
      <c r="BZ23" s="13" t="s">
        <v>0</v>
      </c>
      <c r="CA23" s="38">
        <v>1614</v>
      </c>
      <c r="CB23" s="42">
        <f t="shared" si="19"/>
        <v>4.6989909106260079E-3</v>
      </c>
      <c r="CD23" s="13" t="s">
        <v>64</v>
      </c>
      <c r="CE23" s="38">
        <v>1894</v>
      </c>
      <c r="CF23" s="42">
        <f t="shared" si="20"/>
        <v>5.5788416392486533E-3</v>
      </c>
    </row>
    <row r="24" spans="2:84" s="12" customFormat="1" ht="12.75" customHeight="1" x14ac:dyDescent="0.2">
      <c r="B24" s="13" t="s">
        <v>376</v>
      </c>
      <c r="C24" s="16">
        <v>390429</v>
      </c>
      <c r="D24" s="42">
        <f t="shared" si="1"/>
        <v>9.6841313410285219E-4</v>
      </c>
      <c r="F24" s="13" t="s">
        <v>95</v>
      </c>
      <c r="G24" s="16">
        <v>1360264</v>
      </c>
      <c r="H24" s="42">
        <f t="shared" si="2"/>
        <v>3.4264980050492848E-3</v>
      </c>
      <c r="J24" s="13" t="s">
        <v>332</v>
      </c>
      <c r="K24" s="16">
        <v>384241</v>
      </c>
      <c r="L24" s="42">
        <f t="shared" si="3"/>
        <v>1.0280932546865803E-3</v>
      </c>
      <c r="N24" s="13" t="s">
        <v>190</v>
      </c>
      <c r="O24" s="16">
        <v>1890736</v>
      </c>
      <c r="P24" s="42">
        <f t="shared" si="4"/>
        <v>5.0613395123526627E-3</v>
      </c>
      <c r="R24" s="13" t="s">
        <v>145</v>
      </c>
      <c r="S24" s="16">
        <v>1794126</v>
      </c>
      <c r="T24" s="42">
        <f t="shared" si="5"/>
        <v>4.9283711560353972E-3</v>
      </c>
      <c r="V24" s="13" t="s">
        <v>95</v>
      </c>
      <c r="W24" s="16">
        <v>2185367</v>
      </c>
      <c r="X24" s="42">
        <f t="shared" si="6"/>
        <v>5.9017423538429963E-3</v>
      </c>
      <c r="Z24" s="13" t="s">
        <v>190</v>
      </c>
      <c r="AA24" s="16">
        <v>3029933</v>
      </c>
      <c r="AB24" s="42">
        <f t="shared" si="7"/>
        <v>8.2199696011206278E-3</v>
      </c>
      <c r="AD24" s="13" t="s">
        <v>190</v>
      </c>
      <c r="AE24" s="16">
        <v>2680941</v>
      </c>
      <c r="AF24" s="42">
        <f t="shared" si="8"/>
        <v>7.296063621463812E-3</v>
      </c>
      <c r="AH24" s="13" t="s">
        <v>190</v>
      </c>
      <c r="AI24" s="16">
        <v>2274123</v>
      </c>
      <c r="AJ24" s="42">
        <f t="shared" si="9"/>
        <v>6.2368737911294098E-3</v>
      </c>
      <c r="AL24" s="13" t="s">
        <v>151</v>
      </c>
      <c r="AM24" s="16">
        <v>1697944</v>
      </c>
      <c r="AN24" s="42">
        <f t="shared" si="10"/>
        <v>4.6292174434229899E-3</v>
      </c>
      <c r="AP24" s="13" t="s">
        <v>90</v>
      </c>
      <c r="AQ24" s="16">
        <v>1191047</v>
      </c>
      <c r="AR24" s="42">
        <f t="shared" si="0"/>
        <v>3.3211119285297031E-3</v>
      </c>
      <c r="AT24" s="13" t="s">
        <v>96</v>
      </c>
      <c r="AU24" s="16">
        <v>1849543</v>
      </c>
      <c r="AV24" s="42">
        <f t="shared" si="11"/>
        <v>5.1798533499563502E-3</v>
      </c>
      <c r="AX24" s="13" t="s">
        <v>151</v>
      </c>
      <c r="AY24" s="16">
        <v>1703003</v>
      </c>
      <c r="AZ24" s="42">
        <f t="shared" si="12"/>
        <v>4.6162527879861099E-3</v>
      </c>
      <c r="BB24" s="13" t="s">
        <v>97</v>
      </c>
      <c r="BC24" s="16">
        <v>1536914</v>
      </c>
      <c r="BD24" s="42">
        <f t="shared" si="13"/>
        <v>3.8852769689345854E-3</v>
      </c>
      <c r="BF24" s="13" t="s">
        <v>15</v>
      </c>
      <c r="BG24" s="16">
        <v>511</v>
      </c>
      <c r="BH24" s="42">
        <f t="shared" si="14"/>
        <v>1.3928639572600649E-3</v>
      </c>
      <c r="BJ24" s="13" t="s">
        <v>17</v>
      </c>
      <c r="BK24" s="38">
        <v>661</v>
      </c>
      <c r="BL24" s="42">
        <f t="shared" si="15"/>
        <v>1.867986220422374E-3</v>
      </c>
      <c r="BN24" s="13" t="s">
        <v>45</v>
      </c>
      <c r="BO24" s="38">
        <v>512</v>
      </c>
      <c r="BP24" s="42">
        <f t="shared" si="16"/>
        <v>1.5307846168105266E-3</v>
      </c>
      <c r="BR24" s="13" t="s">
        <v>11</v>
      </c>
      <c r="BS24" s="38">
        <v>1001</v>
      </c>
      <c r="BT24" s="42">
        <f t="shared" si="17"/>
        <v>2.9563168013892623E-3</v>
      </c>
      <c r="BV24" s="13" t="s">
        <v>55</v>
      </c>
      <c r="BW24" s="38">
        <v>1566</v>
      </c>
      <c r="BX24" s="42">
        <f t="shared" si="18"/>
        <v>4.5819752233932365E-3</v>
      </c>
      <c r="BZ24" s="13" t="s">
        <v>17</v>
      </c>
      <c r="CA24" s="38">
        <v>1470</v>
      </c>
      <c r="CB24" s="42">
        <f t="shared" si="19"/>
        <v>4.2797500858861408E-3</v>
      </c>
      <c r="CD24" s="13" t="s">
        <v>66</v>
      </c>
      <c r="CE24" s="38">
        <v>1503</v>
      </c>
      <c r="CF24" s="42">
        <f t="shared" si="20"/>
        <v>4.4271377950320621E-3</v>
      </c>
    </row>
    <row r="25" spans="2:84" s="12" customFormat="1" ht="12.75" customHeight="1" x14ac:dyDescent="0.2">
      <c r="B25" s="19" t="s">
        <v>35</v>
      </c>
      <c r="C25" s="20">
        <f>SUM(C6:C24)</f>
        <v>403163677</v>
      </c>
      <c r="D25" s="40"/>
      <c r="F25" s="33" t="s">
        <v>332</v>
      </c>
      <c r="G25" s="16">
        <v>370238</v>
      </c>
      <c r="H25" s="42">
        <f t="shared" si="2"/>
        <v>9.3262761375250477E-4</v>
      </c>
      <c r="J25" s="33" t="s">
        <v>190</v>
      </c>
      <c r="K25" s="16">
        <v>76009</v>
      </c>
      <c r="L25" s="42">
        <f t="shared" si="3"/>
        <v>2.0337324802785823E-4</v>
      </c>
      <c r="N25" s="33" t="s">
        <v>95</v>
      </c>
      <c r="O25" s="16">
        <v>1332686</v>
      </c>
      <c r="P25" s="42">
        <f t="shared" si="4"/>
        <v>3.5674871105004723E-3</v>
      </c>
      <c r="R25" s="33" t="s">
        <v>90</v>
      </c>
      <c r="S25" s="16">
        <v>1737241</v>
      </c>
      <c r="T25" s="42">
        <f t="shared" si="5"/>
        <v>4.7721110086371248E-3</v>
      </c>
      <c r="V25" s="13" t="s">
        <v>90</v>
      </c>
      <c r="W25" s="16">
        <v>1851691</v>
      </c>
      <c r="X25" s="42">
        <f t="shared" si="6"/>
        <v>5.0006260737578134E-3</v>
      </c>
      <c r="Z25" s="13" t="s">
        <v>90</v>
      </c>
      <c r="AA25" s="16">
        <v>1980419</v>
      </c>
      <c r="AB25" s="42">
        <f t="shared" si="7"/>
        <v>5.3727207755028617E-3</v>
      </c>
      <c r="AD25" s="13" t="s">
        <v>90</v>
      </c>
      <c r="AE25" s="16">
        <v>2158523</v>
      </c>
      <c r="AF25" s="42">
        <f t="shared" si="8"/>
        <v>5.8743258939278897E-3</v>
      </c>
      <c r="AH25" s="13" t="s">
        <v>90</v>
      </c>
      <c r="AI25" s="16">
        <v>2231292</v>
      </c>
      <c r="AJ25" s="42">
        <f t="shared" si="9"/>
        <v>6.1194080509966798E-3</v>
      </c>
      <c r="AL25" s="13" t="s">
        <v>145</v>
      </c>
      <c r="AM25" s="16">
        <v>1451815</v>
      </c>
      <c r="AN25" s="42">
        <f t="shared" si="10"/>
        <v>3.9581796117087184E-3</v>
      </c>
      <c r="AP25" s="13" t="s">
        <v>145</v>
      </c>
      <c r="AQ25" s="16">
        <v>1172525</v>
      </c>
      <c r="AR25" s="42">
        <f t="shared" si="0"/>
        <v>3.2694652385668157E-3</v>
      </c>
      <c r="AT25" s="13" t="s">
        <v>151</v>
      </c>
      <c r="AU25" s="16">
        <v>1518503</v>
      </c>
      <c r="AV25" s="42">
        <f t="shared" si="11"/>
        <v>4.2527385691864253E-3</v>
      </c>
      <c r="AX25" s="13" t="s">
        <v>147</v>
      </c>
      <c r="AY25" s="16">
        <v>1340043</v>
      </c>
      <c r="AZ25" s="42">
        <f t="shared" si="12"/>
        <v>3.6323936216032921E-3</v>
      </c>
      <c r="BB25" s="13" t="s">
        <v>104</v>
      </c>
      <c r="BC25" s="16">
        <v>1344873</v>
      </c>
      <c r="BD25" s="42">
        <f t="shared" si="13"/>
        <v>3.3998025218339883E-3</v>
      </c>
      <c r="BF25" s="13" t="s">
        <v>33</v>
      </c>
      <c r="BG25" s="16">
        <v>211</v>
      </c>
      <c r="BH25" s="42">
        <f t="shared" si="14"/>
        <v>5.7513560661814813E-4</v>
      </c>
      <c r="BJ25" s="13" t="s">
        <v>15</v>
      </c>
      <c r="BK25" s="38">
        <v>467</v>
      </c>
      <c r="BL25" s="42">
        <f t="shared" si="15"/>
        <v>1.3197421557295745E-3</v>
      </c>
      <c r="BN25" s="13" t="s">
        <v>20</v>
      </c>
      <c r="BO25" s="38">
        <v>501</v>
      </c>
      <c r="BP25" s="42">
        <f t="shared" si="16"/>
        <v>1.497896666058738E-3</v>
      </c>
      <c r="BR25" s="13" t="s">
        <v>17</v>
      </c>
      <c r="BS25" s="38">
        <v>684</v>
      </c>
      <c r="BT25" s="42">
        <f t="shared" si="17"/>
        <v>2.0201005915586965E-3</v>
      </c>
      <c r="BV25" s="13" t="s">
        <v>0</v>
      </c>
      <c r="BW25" s="38">
        <v>1495</v>
      </c>
      <c r="BX25" s="42">
        <f t="shared" si="18"/>
        <v>4.3742356059852418E-3</v>
      </c>
      <c r="BZ25" s="13" t="s">
        <v>25</v>
      </c>
      <c r="CA25" s="38">
        <v>1279</v>
      </c>
      <c r="CB25" s="42">
        <f t="shared" si="19"/>
        <v>3.7236737141825679E-3</v>
      </c>
      <c r="CD25" s="13" t="s">
        <v>0</v>
      </c>
      <c r="CE25" s="38">
        <v>1433</v>
      </c>
      <c r="CF25" s="42">
        <f t="shared" si="20"/>
        <v>4.22095040604188E-3</v>
      </c>
    </row>
    <row r="26" spans="2:84" s="12" customFormat="1" ht="12.75" customHeight="1" x14ac:dyDescent="0.2">
      <c r="F26" s="19" t="s">
        <v>35</v>
      </c>
      <c r="G26" s="20">
        <f>SUM(G6:G25)</f>
        <v>396983742</v>
      </c>
      <c r="H26" s="40"/>
      <c r="J26" s="33" t="s">
        <v>312</v>
      </c>
      <c r="K26" s="16">
        <v>3992</v>
      </c>
      <c r="L26" s="42">
        <f t="shared" si="3"/>
        <v>1.0681182572158694E-5</v>
      </c>
      <c r="N26" s="33" t="s">
        <v>145</v>
      </c>
      <c r="O26" s="16">
        <v>955854</v>
      </c>
      <c r="P26" s="42">
        <f t="shared" si="4"/>
        <v>2.5587398866051855E-3</v>
      </c>
      <c r="R26" s="33" t="s">
        <v>95</v>
      </c>
      <c r="S26" s="16">
        <v>1466729</v>
      </c>
      <c r="T26" s="42">
        <f t="shared" si="5"/>
        <v>4.0290285617178741E-3</v>
      </c>
      <c r="V26" s="13" t="s">
        <v>145</v>
      </c>
      <c r="W26" s="16">
        <v>1799938</v>
      </c>
      <c r="X26" s="42">
        <f t="shared" si="6"/>
        <v>4.860863337321125E-3</v>
      </c>
      <c r="Z26" s="13" t="s">
        <v>145</v>
      </c>
      <c r="AA26" s="16">
        <v>791101</v>
      </c>
      <c r="AB26" s="42">
        <f t="shared" si="7"/>
        <v>2.1461947084031657E-3</v>
      </c>
      <c r="AD26" s="13" t="s">
        <v>145</v>
      </c>
      <c r="AE26" s="16">
        <v>1453323</v>
      </c>
      <c r="AF26" s="42">
        <f t="shared" si="8"/>
        <v>3.9551549513908183E-3</v>
      </c>
      <c r="AH26" s="13" t="s">
        <v>145</v>
      </c>
      <c r="AI26" s="16">
        <v>1210259</v>
      </c>
      <c r="AJ26" s="42">
        <f t="shared" si="9"/>
        <v>3.3191839832667309E-3</v>
      </c>
      <c r="AL26" s="13" t="s">
        <v>114</v>
      </c>
      <c r="AM26" s="16">
        <v>247672</v>
      </c>
      <c r="AN26" s="42">
        <f t="shared" si="10"/>
        <v>6.7524461504470037E-4</v>
      </c>
      <c r="AP26" s="13" t="s">
        <v>147</v>
      </c>
      <c r="AQ26" s="16">
        <v>1020288</v>
      </c>
      <c r="AR26" s="42">
        <f t="shared" si="0"/>
        <v>2.8449680384869057E-3</v>
      </c>
      <c r="AT26" s="13" t="s">
        <v>90</v>
      </c>
      <c r="AU26" s="16">
        <v>1342732</v>
      </c>
      <c r="AV26" s="42">
        <f t="shared" si="11"/>
        <v>3.7604720994827319E-3</v>
      </c>
      <c r="AX26" s="13" t="s">
        <v>90</v>
      </c>
      <c r="AY26" s="16">
        <v>1178472</v>
      </c>
      <c r="AZ26" s="42">
        <f t="shared" si="12"/>
        <v>3.1944304593494945E-3</v>
      </c>
      <c r="BB26" s="13" t="s">
        <v>90</v>
      </c>
      <c r="BC26" s="16">
        <v>1160204</v>
      </c>
      <c r="BD26" s="42">
        <f t="shared" si="13"/>
        <v>2.9329642910831586E-3</v>
      </c>
      <c r="BF26" s="13" t="s">
        <v>45</v>
      </c>
      <c r="BG26" s="16">
        <v>119</v>
      </c>
      <c r="BH26" s="42">
        <f t="shared" si="14"/>
        <v>3.2436557908796033E-4</v>
      </c>
      <c r="BJ26" s="13" t="s">
        <v>45</v>
      </c>
      <c r="BK26" s="38">
        <v>210</v>
      </c>
      <c r="BL26" s="42">
        <f t="shared" si="15"/>
        <v>5.9346007002828826E-4</v>
      </c>
      <c r="BN26" s="13" t="s">
        <v>15</v>
      </c>
      <c r="BO26" s="38">
        <v>336</v>
      </c>
      <c r="BP26" s="42">
        <f t="shared" si="16"/>
        <v>1.0045774047819081E-3</v>
      </c>
      <c r="BR26" s="13" t="s">
        <v>45</v>
      </c>
      <c r="BS26" s="38">
        <v>486</v>
      </c>
      <c r="BT26" s="42">
        <f t="shared" si="17"/>
        <v>1.435334630844337E-3</v>
      </c>
      <c r="BV26" s="13" t="s">
        <v>17</v>
      </c>
      <c r="BW26" s="38">
        <v>852</v>
      </c>
      <c r="BX26" s="42">
        <f t="shared" si="18"/>
        <v>2.4928754088959369E-3</v>
      </c>
      <c r="BZ26" s="13" t="s">
        <v>3</v>
      </c>
      <c r="CA26" s="38">
        <v>1167</v>
      </c>
      <c r="CB26" s="42">
        <f t="shared" si="19"/>
        <v>3.3975975171626712E-3</v>
      </c>
      <c r="CD26" s="13" t="s">
        <v>25</v>
      </c>
      <c r="CE26" s="38">
        <v>1394</v>
      </c>
      <c r="CF26" s="42">
        <f t="shared" si="20"/>
        <v>4.1060745750330632E-3</v>
      </c>
    </row>
    <row r="27" spans="2:84" s="12" customFormat="1" ht="12.75" customHeight="1" x14ac:dyDescent="0.2">
      <c r="J27" s="19" t="s">
        <v>35</v>
      </c>
      <c r="K27" s="20">
        <f>SUM(K6:K26)</f>
        <v>373741388</v>
      </c>
      <c r="L27" s="40"/>
      <c r="N27" s="13" t="s">
        <v>332</v>
      </c>
      <c r="O27" s="16">
        <v>336728</v>
      </c>
      <c r="P27" s="42">
        <f t="shared" si="4"/>
        <v>9.0139222573404614E-4</v>
      </c>
      <c r="R27" s="13" t="s">
        <v>332</v>
      </c>
      <c r="S27" s="16">
        <v>258064</v>
      </c>
      <c r="T27" s="42">
        <f t="shared" si="5"/>
        <v>7.0888843593544645E-4</v>
      </c>
      <c r="V27" s="13" t="s">
        <v>180</v>
      </c>
      <c r="W27" s="16">
        <v>221960</v>
      </c>
      <c r="X27" s="42">
        <f t="shared" si="6"/>
        <v>5.9941910574241831E-4</v>
      </c>
      <c r="Z27" s="13" t="s">
        <v>180</v>
      </c>
      <c r="AA27" s="16">
        <v>227391</v>
      </c>
      <c r="AB27" s="42">
        <f t="shared" si="7"/>
        <v>6.1689387440858284E-4</v>
      </c>
      <c r="AD27" s="13" t="s">
        <v>114</v>
      </c>
      <c r="AE27" s="16">
        <v>254938</v>
      </c>
      <c r="AF27" s="42">
        <f t="shared" si="8"/>
        <v>6.9380261166834378E-4</v>
      </c>
      <c r="AH27" s="13" t="s">
        <v>114</v>
      </c>
      <c r="AI27" s="16">
        <v>251140</v>
      </c>
      <c r="AJ27" s="42">
        <f t="shared" si="9"/>
        <v>6.8876155067436546E-4</v>
      </c>
      <c r="AL27" s="13" t="s">
        <v>180</v>
      </c>
      <c r="AM27" s="16">
        <v>148844</v>
      </c>
      <c r="AN27" s="42">
        <f t="shared" si="10"/>
        <v>4.0580327805207447E-4</v>
      </c>
      <c r="AP27" s="13" t="s">
        <v>155</v>
      </c>
      <c r="AQ27" s="16">
        <v>529003</v>
      </c>
      <c r="AR27" s="42">
        <f t="shared" si="0"/>
        <v>1.4750703990086022E-3</v>
      </c>
      <c r="AT27" s="13" t="s">
        <v>147</v>
      </c>
      <c r="AU27" s="16">
        <v>1278659</v>
      </c>
      <c r="AV27" s="42">
        <f t="shared" si="11"/>
        <v>3.5810284511373011E-3</v>
      </c>
      <c r="AX27" s="13" t="s">
        <v>153</v>
      </c>
      <c r="AY27" s="16">
        <v>1073122</v>
      </c>
      <c r="AZ27" s="42">
        <f t="shared" si="12"/>
        <v>2.9088630051439901E-3</v>
      </c>
      <c r="BB27" s="13" t="s">
        <v>103</v>
      </c>
      <c r="BC27" s="16">
        <v>974640</v>
      </c>
      <c r="BD27" s="42">
        <f t="shared" si="13"/>
        <v>2.4638635245709285E-3</v>
      </c>
      <c r="BF27" s="24" t="s">
        <v>2</v>
      </c>
      <c r="BG27" s="16">
        <v>18</v>
      </c>
      <c r="BH27" s="42">
        <f t="shared" si="14"/>
        <v>4.9063701038515007E-5</v>
      </c>
      <c r="BJ27" s="19" t="s">
        <v>35</v>
      </c>
      <c r="BK27" s="20">
        <f>SUM(BK6:BK26)</f>
        <v>353857</v>
      </c>
      <c r="BL27" s="40"/>
      <c r="BN27" s="13" t="s">
        <v>33</v>
      </c>
      <c r="BO27" s="38">
        <v>213</v>
      </c>
      <c r="BP27" s="42">
        <f t="shared" si="16"/>
        <v>6.3683031910281667E-4</v>
      </c>
      <c r="BR27" s="13" t="s">
        <v>20</v>
      </c>
      <c r="BS27" s="38">
        <v>358</v>
      </c>
      <c r="BT27" s="42">
        <f t="shared" si="17"/>
        <v>1.0573041107865694E-3</v>
      </c>
      <c r="BV27" s="13" t="s">
        <v>45</v>
      </c>
      <c r="BW27" s="38">
        <v>591</v>
      </c>
      <c r="BX27" s="42">
        <f t="shared" si="18"/>
        <v>1.7292128716637309E-3</v>
      </c>
      <c r="BZ27" s="13" t="s">
        <v>45</v>
      </c>
      <c r="CA27" s="38">
        <v>553</v>
      </c>
      <c r="CB27" s="42">
        <f t="shared" si="19"/>
        <v>1.6100012227857389E-3</v>
      </c>
      <c r="CD27" s="13" t="s">
        <v>3</v>
      </c>
      <c r="CE27" s="38">
        <v>1263</v>
      </c>
      <c r="CF27" s="42">
        <f t="shared" si="20"/>
        <v>3.7202096042085794E-3</v>
      </c>
    </row>
    <row r="28" spans="2:84" s="12" customFormat="1" ht="12.75" customHeight="1" x14ac:dyDescent="0.2">
      <c r="N28" s="19" t="s">
        <v>35</v>
      </c>
      <c r="O28" s="20">
        <f>SUM(O6:O27)</f>
        <v>373564349</v>
      </c>
      <c r="P28" s="40"/>
      <c r="R28" s="19" t="s">
        <v>35</v>
      </c>
      <c r="S28" s="20">
        <f>SUM(S6:S27)</f>
        <v>364040358</v>
      </c>
      <c r="T28" s="40"/>
      <c r="V28" s="19" t="s">
        <v>35</v>
      </c>
      <c r="W28" s="20">
        <f>SUM(W6:W27)</f>
        <v>370291834</v>
      </c>
      <c r="X28" s="40"/>
      <c r="Z28" s="19" t="s">
        <v>35</v>
      </c>
      <c r="AA28" s="20">
        <f>SUM(AA6:AA27)</f>
        <v>368606351</v>
      </c>
      <c r="AB28" s="40"/>
      <c r="AD28" s="13" t="s">
        <v>180</v>
      </c>
      <c r="AE28" s="16">
        <v>185720</v>
      </c>
      <c r="AF28" s="42">
        <f t="shared" si="8"/>
        <v>5.0542885344297367E-4</v>
      </c>
      <c r="AH28" s="13" t="s">
        <v>180</v>
      </c>
      <c r="AI28" s="16">
        <v>145598</v>
      </c>
      <c r="AJ28" s="42">
        <f t="shared" si="9"/>
        <v>3.9930837084927232E-4</v>
      </c>
      <c r="AL28" s="19" t="s">
        <v>35</v>
      </c>
      <c r="AM28" s="20">
        <f>SUM(AM6:AM27)</f>
        <v>366788560</v>
      </c>
      <c r="AN28" s="40"/>
      <c r="AP28" s="13" t="s">
        <v>100</v>
      </c>
      <c r="AQ28" s="16">
        <v>408025</v>
      </c>
      <c r="AR28" s="42">
        <f t="shared" si="0"/>
        <v>1.1377357019818127E-3</v>
      </c>
      <c r="AT28" s="13" t="s">
        <v>153</v>
      </c>
      <c r="AU28" s="16">
        <v>810003</v>
      </c>
      <c r="AV28" s="42">
        <f t="shared" si="11"/>
        <v>2.268504572764566E-3</v>
      </c>
      <c r="AX28" s="13" t="s">
        <v>145</v>
      </c>
      <c r="AY28" s="16">
        <v>871201</v>
      </c>
      <c r="AZ28" s="42">
        <f t="shared" si="12"/>
        <v>2.3615249328076855E-3</v>
      </c>
      <c r="BB28" s="13" t="s">
        <v>99</v>
      </c>
      <c r="BC28" s="16">
        <v>739848</v>
      </c>
      <c r="BD28" s="42">
        <f t="shared" si="13"/>
        <v>1.8703157072629405E-3</v>
      </c>
      <c r="BF28" s="19" t="s">
        <v>35</v>
      </c>
      <c r="BG28" s="20">
        <f>SUM(BG6:BG27)</f>
        <v>366870</v>
      </c>
      <c r="BH28" s="40"/>
      <c r="BN28" s="19" t="s">
        <v>35</v>
      </c>
      <c r="BO28" s="20">
        <f>SUM(BO6:BO27)</f>
        <v>334469</v>
      </c>
      <c r="BP28" s="40"/>
      <c r="BR28" s="13" t="s">
        <v>33</v>
      </c>
      <c r="BS28" s="38">
        <v>208</v>
      </c>
      <c r="BT28" s="42">
        <f t="shared" si="17"/>
        <v>6.1429959509387263E-4</v>
      </c>
      <c r="BV28" s="13" t="s">
        <v>20</v>
      </c>
      <c r="BW28" s="38">
        <v>331</v>
      </c>
      <c r="BX28" s="42">
        <f t="shared" si="18"/>
        <v>9.6847624453586293E-4</v>
      </c>
      <c r="BZ28" s="13" t="s">
        <v>40</v>
      </c>
      <c r="CA28" s="38">
        <v>386</v>
      </c>
      <c r="CB28" s="42">
        <f t="shared" si="19"/>
        <v>1.1237983218721432E-3</v>
      </c>
      <c r="CD28" s="13" t="s">
        <v>6</v>
      </c>
      <c r="CE28" s="38">
        <v>1202</v>
      </c>
      <c r="CF28" s="42">
        <f t="shared" si="20"/>
        <v>3.5405320223742772E-3</v>
      </c>
    </row>
    <row r="29" spans="2:84" s="12" customFormat="1" ht="12.75" customHeight="1" x14ac:dyDescent="0.2">
      <c r="AD29" s="19" t="s">
        <v>35</v>
      </c>
      <c r="AE29" s="20">
        <f>SUM(AE6:AE28)</f>
        <v>367450332</v>
      </c>
      <c r="AF29" s="40"/>
      <c r="AH29" s="19" t="s">
        <v>35</v>
      </c>
      <c r="AI29" s="20">
        <f>SUM(AI6:AI28)</f>
        <v>364625464</v>
      </c>
      <c r="AJ29" s="40"/>
      <c r="AP29" s="13" t="s">
        <v>114</v>
      </c>
      <c r="AQ29" s="16">
        <v>253315</v>
      </c>
      <c r="AR29" s="42">
        <f t="shared" si="0"/>
        <v>7.0634279602358407E-4</v>
      </c>
      <c r="AT29" s="13" t="s">
        <v>155</v>
      </c>
      <c r="AU29" s="16">
        <v>680042</v>
      </c>
      <c r="AV29" s="42">
        <f t="shared" si="11"/>
        <v>1.904534164283294E-3</v>
      </c>
      <c r="AX29" s="13" t="s">
        <v>150</v>
      </c>
      <c r="AY29" s="16">
        <v>751588</v>
      </c>
      <c r="AZ29" s="42">
        <f t="shared" si="12"/>
        <v>2.0372954131125456E-3</v>
      </c>
      <c r="BB29" s="13" t="s">
        <v>93</v>
      </c>
      <c r="BC29" s="16">
        <v>730034</v>
      </c>
      <c r="BD29" s="42">
        <f t="shared" si="13"/>
        <v>1.8455061810479902E-3</v>
      </c>
      <c r="BR29" s="13" t="s">
        <v>15</v>
      </c>
      <c r="BS29" s="38">
        <v>207</v>
      </c>
      <c r="BT29" s="42">
        <f t="shared" si="17"/>
        <v>6.1134623165592136E-4</v>
      </c>
      <c r="BV29" s="13" t="s">
        <v>11</v>
      </c>
      <c r="BW29" s="38">
        <v>103</v>
      </c>
      <c r="BX29" s="42">
        <f t="shared" si="18"/>
        <v>3.0136874074680931E-4</v>
      </c>
      <c r="BZ29" s="13" t="s">
        <v>20</v>
      </c>
      <c r="CA29" s="38">
        <v>282</v>
      </c>
      <c r="CB29" s="42">
        <f t="shared" si="19"/>
        <v>8.2101328178223936E-4</v>
      </c>
      <c r="CD29" s="13" t="s">
        <v>17</v>
      </c>
      <c r="CE29" s="38">
        <v>1106</v>
      </c>
      <c r="CF29" s="42">
        <f t="shared" si="20"/>
        <v>3.257760746044884E-3</v>
      </c>
    </row>
    <row r="30" spans="2:84" s="12" customFormat="1" ht="12.75" customHeight="1" x14ac:dyDescent="0.2">
      <c r="AP30" s="13" t="s">
        <v>166</v>
      </c>
      <c r="AQ30" s="16">
        <v>122267</v>
      </c>
      <c r="AR30" s="42">
        <f t="shared" si="0"/>
        <v>3.4092894081051478E-4</v>
      </c>
      <c r="AT30" s="13" t="s">
        <v>150</v>
      </c>
      <c r="AU30" s="16">
        <v>642673</v>
      </c>
      <c r="AV30" s="42">
        <f t="shared" si="11"/>
        <v>1.7998780736519766E-3</v>
      </c>
      <c r="AX30" s="13" t="s">
        <v>155</v>
      </c>
      <c r="AY30" s="16">
        <v>746150</v>
      </c>
      <c r="AZ30" s="42">
        <f t="shared" si="12"/>
        <v>2.0225548738057632E-3</v>
      </c>
      <c r="BB30" s="13" t="s">
        <v>40</v>
      </c>
      <c r="BC30" s="16">
        <v>444709</v>
      </c>
      <c r="BD30" s="42">
        <f t="shared" si="13"/>
        <v>1.1242123082865602E-3</v>
      </c>
      <c r="BK30" s="27"/>
      <c r="BR30" s="13" t="s">
        <v>40</v>
      </c>
      <c r="BS30" s="38">
        <v>14</v>
      </c>
      <c r="BT30" s="42">
        <f t="shared" si="17"/>
        <v>4.1347088131318353E-5</v>
      </c>
      <c r="BV30" s="13" t="s">
        <v>40</v>
      </c>
      <c r="BW30" s="38">
        <v>99</v>
      </c>
      <c r="BX30" s="42">
        <f t="shared" si="18"/>
        <v>2.8966510032945746E-4</v>
      </c>
      <c r="BZ30" s="13" t="s">
        <v>33</v>
      </c>
      <c r="CA30" s="38">
        <v>203</v>
      </c>
      <c r="CB30" s="42">
        <f t="shared" si="19"/>
        <v>5.9101310709856237E-4</v>
      </c>
      <c r="CD30" s="13" t="s">
        <v>5</v>
      </c>
      <c r="CE30" s="38">
        <v>1014</v>
      </c>
      <c r="CF30" s="42">
        <f t="shared" si="20"/>
        <v>2.9867716062292157E-3</v>
      </c>
    </row>
    <row r="31" spans="2:84" s="12" customFormat="1" ht="12.75" customHeight="1" x14ac:dyDescent="0.2">
      <c r="AP31" s="13" t="s">
        <v>180</v>
      </c>
      <c r="AQ31" s="16">
        <v>115820</v>
      </c>
      <c r="AR31" s="42">
        <f t="shared" si="0"/>
        <v>3.2295214509780909E-4</v>
      </c>
      <c r="AT31" s="13" t="s">
        <v>100</v>
      </c>
      <c r="AU31" s="16">
        <v>524323</v>
      </c>
      <c r="AV31" s="42">
        <f t="shared" si="11"/>
        <v>1.4684255775665467E-3</v>
      </c>
      <c r="AX31" s="13" t="s">
        <v>100</v>
      </c>
      <c r="AY31" s="16">
        <v>414430</v>
      </c>
      <c r="AZ31" s="42">
        <f t="shared" si="12"/>
        <v>1.1233765547829825E-3</v>
      </c>
      <c r="BB31" s="13" t="s">
        <v>100</v>
      </c>
      <c r="BC31" s="16">
        <v>354917</v>
      </c>
      <c r="BD31" s="42">
        <f t="shared" si="13"/>
        <v>8.9722056405456402E-4</v>
      </c>
      <c r="BR31" s="19" t="s">
        <v>35</v>
      </c>
      <c r="BS31" s="20">
        <f>SUM(BS6:BS30)</f>
        <v>338597</v>
      </c>
      <c r="BT31" s="40"/>
      <c r="BV31" s="13" t="s">
        <v>15</v>
      </c>
      <c r="BW31" s="38">
        <v>61</v>
      </c>
      <c r="BX31" s="42">
        <f t="shared" si="18"/>
        <v>1.7848051636461522E-4</v>
      </c>
      <c r="BZ31" s="13" t="s">
        <v>15</v>
      </c>
      <c r="CA31" s="38">
        <v>59</v>
      </c>
      <c r="CB31" s="42">
        <f t="shared" si="19"/>
        <v>1.7177228235869547E-4</v>
      </c>
      <c r="CD31" s="13" t="s">
        <v>45</v>
      </c>
      <c r="CE31" s="38">
        <v>508</v>
      </c>
      <c r="CF31" s="42">
        <f t="shared" si="20"/>
        <v>1.4963313372430389E-3</v>
      </c>
    </row>
    <row r="32" spans="2:84" s="12" customFormat="1" ht="12.75" customHeight="1" x14ac:dyDescent="0.2">
      <c r="AP32" s="19" t="s">
        <v>35</v>
      </c>
      <c r="AQ32" s="20">
        <f>SUM(AQ6:AQ31)</f>
        <v>358628985</v>
      </c>
      <c r="AR32" s="40"/>
      <c r="AT32" s="13" t="s">
        <v>114</v>
      </c>
      <c r="AU32" s="16">
        <v>234342</v>
      </c>
      <c r="AV32" s="42">
        <f t="shared" si="11"/>
        <v>6.5630114776216132E-4</v>
      </c>
      <c r="AX32" s="13" t="s">
        <v>114</v>
      </c>
      <c r="AY32" s="16">
        <v>225074</v>
      </c>
      <c r="AZ32" s="42">
        <f t="shared" si="12"/>
        <v>6.1009785655291614E-4</v>
      </c>
      <c r="BB32" s="13" t="s">
        <v>114</v>
      </c>
      <c r="BC32" s="16">
        <v>233589</v>
      </c>
      <c r="BD32" s="42">
        <f t="shared" si="13"/>
        <v>5.9050666588791618E-4</v>
      </c>
      <c r="BV32" s="13" t="s">
        <v>61</v>
      </c>
      <c r="BW32" s="38">
        <v>4</v>
      </c>
      <c r="BX32" s="42">
        <f t="shared" si="18"/>
        <v>1.1703640417351817E-5</v>
      </c>
      <c r="BZ32" s="13" t="s">
        <v>61</v>
      </c>
      <c r="CA32" s="38">
        <v>37</v>
      </c>
      <c r="CB32" s="42">
        <f t="shared" si="19"/>
        <v>1.0772160080121579E-4</v>
      </c>
      <c r="CD32" s="13" t="s">
        <v>40</v>
      </c>
      <c r="CE32" s="38">
        <v>391</v>
      </c>
      <c r="CF32" s="42">
        <f t="shared" si="20"/>
        <v>1.151703844216591E-3</v>
      </c>
    </row>
    <row r="33" spans="46:84" s="12" customFormat="1" ht="12.75" customHeight="1" x14ac:dyDescent="0.2">
      <c r="AT33" s="13" t="s">
        <v>180</v>
      </c>
      <c r="AU33" s="16">
        <v>89473</v>
      </c>
      <c r="AV33" s="42">
        <f t="shared" si="11"/>
        <v>2.5057920728560758E-4</v>
      </c>
      <c r="AX33" s="13" t="s">
        <v>172</v>
      </c>
      <c r="AY33" s="16">
        <v>89243</v>
      </c>
      <c r="AZ33" s="42">
        <f t="shared" si="12"/>
        <v>2.4190694177182568E-4</v>
      </c>
      <c r="BB33" s="13" t="s">
        <v>121</v>
      </c>
      <c r="BC33" s="16">
        <v>107085</v>
      </c>
      <c r="BD33" s="42">
        <f t="shared" si="13"/>
        <v>2.7070797989891437E-4</v>
      </c>
      <c r="BV33" s="19" t="s">
        <v>35</v>
      </c>
      <c r="BW33" s="20">
        <f>SUM(BW6:BW32)</f>
        <v>341774</v>
      </c>
      <c r="BX33" s="40"/>
      <c r="BZ33" s="19" t="s">
        <v>35</v>
      </c>
      <c r="CA33" s="20">
        <f>SUM(CA6:CA32)</f>
        <v>343478</v>
      </c>
      <c r="CB33" s="44"/>
      <c r="CD33" s="13" t="s">
        <v>20</v>
      </c>
      <c r="CE33" s="38">
        <v>251</v>
      </c>
      <c r="CF33" s="42">
        <f t="shared" si="20"/>
        <v>7.3932906623622597E-4</v>
      </c>
    </row>
    <row r="34" spans="46:84" s="12" customFormat="1" ht="12.75" customHeight="1" x14ac:dyDescent="0.2">
      <c r="AT34" s="24" t="s">
        <v>161</v>
      </c>
      <c r="AU34" s="16">
        <v>18499</v>
      </c>
      <c r="AV34" s="42">
        <f t="shared" si="11"/>
        <v>5.1808531686390921E-5</v>
      </c>
      <c r="AX34" s="13" t="s">
        <v>115</v>
      </c>
      <c r="AY34" s="16">
        <v>86380</v>
      </c>
      <c r="AZ34" s="42">
        <f t="shared" si="12"/>
        <v>2.3414633786683888E-4</v>
      </c>
      <c r="BB34" s="13" t="s">
        <v>98</v>
      </c>
      <c r="BC34" s="16">
        <v>54250</v>
      </c>
      <c r="BD34" s="42">
        <f t="shared" si="13"/>
        <v>1.3714253078877625E-4</v>
      </c>
      <c r="CD34" s="13" t="s">
        <v>9</v>
      </c>
      <c r="CE34" s="38">
        <v>128</v>
      </c>
      <c r="CF34" s="42">
        <f t="shared" si="20"/>
        <v>3.770283684391909E-4</v>
      </c>
    </row>
    <row r="35" spans="46:84" s="12" customFormat="1" ht="12.75" customHeight="1" x14ac:dyDescent="0.2">
      <c r="AT35" s="19" t="s">
        <v>35</v>
      </c>
      <c r="AU35" s="20">
        <f>SUM(AU6:AU34)</f>
        <v>357064742</v>
      </c>
      <c r="AV35" s="40"/>
      <c r="AX35" s="13" t="s">
        <v>161</v>
      </c>
      <c r="AY35" s="16">
        <v>17850</v>
      </c>
      <c r="AZ35" s="42">
        <f t="shared" si="12"/>
        <v>4.8385183270700094E-5</v>
      </c>
      <c r="BB35" s="13" t="s">
        <v>115</v>
      </c>
      <c r="BC35" s="16">
        <v>30756</v>
      </c>
      <c r="BD35" s="42">
        <f t="shared" si="13"/>
        <v>7.7750335058794504E-5</v>
      </c>
      <c r="CD35" s="13" t="s">
        <v>61</v>
      </c>
      <c r="CE35" s="38">
        <v>36</v>
      </c>
      <c r="CF35" s="42">
        <f t="shared" si="20"/>
        <v>1.0603922862352245E-4</v>
      </c>
    </row>
    <row r="36" spans="46:84" s="12" customFormat="1" ht="12.75" customHeight="1" x14ac:dyDescent="0.2">
      <c r="AX36" s="24" t="s">
        <v>165</v>
      </c>
      <c r="AY36" s="16">
        <v>3544</v>
      </c>
      <c r="AZ36" s="42">
        <f t="shared" si="12"/>
        <v>9.6065596364908193E-6</v>
      </c>
      <c r="BB36" s="24" t="s">
        <v>113</v>
      </c>
      <c r="BC36" s="16">
        <v>-169112</v>
      </c>
      <c r="BD36" s="42">
        <f t="shared" si="13"/>
        <v>-4.2751055606915256E-4</v>
      </c>
      <c r="CD36" s="19" t="s">
        <v>35</v>
      </c>
      <c r="CE36" s="20">
        <f>SUM(CE6:CE35)</f>
        <v>339497</v>
      </c>
      <c r="CF36" s="40"/>
    </row>
    <row r="37" spans="46:84" s="12" customFormat="1" ht="12.75" customHeight="1" x14ac:dyDescent="0.2">
      <c r="AX37" s="19" t="s">
        <v>35</v>
      </c>
      <c r="AY37" s="20">
        <f>SUM(AY6:AY36)</f>
        <v>368914589</v>
      </c>
      <c r="AZ37" s="40"/>
      <c r="BB37" s="19" t="s">
        <v>35</v>
      </c>
      <c r="BC37" s="20">
        <f>SUM(BC6:BC36)</f>
        <v>395573858</v>
      </c>
      <c r="BD37" s="40"/>
    </row>
    <row r="38" spans="46:84" s="12" customFormat="1" ht="12.75" customHeight="1" x14ac:dyDescent="0.2"/>
    <row r="39" spans="46:84" s="12" customFormat="1" ht="12.75" customHeight="1" x14ac:dyDescent="0.2"/>
    <row r="40" spans="46:84" s="12" customFormat="1" ht="12.75" customHeight="1" x14ac:dyDescent="0.2"/>
    <row r="41" spans="46:84" s="12" customFormat="1" ht="12.75" customHeight="1" x14ac:dyDescent="0.2"/>
    <row r="42" spans="46:84" s="12" customFormat="1" ht="12.75" customHeight="1" x14ac:dyDescent="0.2"/>
    <row r="43" spans="46:84" s="12" customFormat="1" ht="12.75" customHeight="1" x14ac:dyDescent="0.2"/>
    <row r="44" spans="46:84" s="12" customFormat="1" ht="12.75" customHeight="1" x14ac:dyDescent="0.2"/>
    <row r="45" spans="46:84" s="12" customFormat="1" ht="12.75" customHeight="1" x14ac:dyDescent="0.2"/>
    <row r="46" spans="46:84" s="12" customFormat="1" ht="12.75" customHeight="1" x14ac:dyDescent="0.2"/>
    <row r="47" spans="46:84" s="12" customFormat="1" ht="12.75" customHeight="1" x14ac:dyDescent="0.2"/>
    <row r="48" spans="46:84" s="12" customFormat="1" ht="12.75" customHeight="1" x14ac:dyDescent="0.2"/>
    <row r="49" s="12" customFormat="1" ht="12.75" customHeight="1" x14ac:dyDescent="0.2"/>
    <row r="50" s="12" customFormat="1" ht="12.75" customHeight="1" x14ac:dyDescent="0.2"/>
    <row r="51" s="12" customFormat="1" ht="12.75" customHeight="1" x14ac:dyDescent="0.2"/>
    <row r="52" s="12" customFormat="1" ht="12.75" customHeight="1" x14ac:dyDescent="0.2"/>
    <row r="53" s="12" customFormat="1" ht="12.75" customHeight="1" x14ac:dyDescent="0.2"/>
    <row r="54" s="12" customFormat="1" ht="12.75" customHeight="1" x14ac:dyDescent="0.2"/>
    <row r="55" s="12" customFormat="1" ht="12.75" customHeight="1" x14ac:dyDescent="0.2"/>
    <row r="56" s="12" customFormat="1" ht="12.75" customHeight="1" x14ac:dyDescent="0.2"/>
    <row r="57" s="12" customFormat="1" ht="12.75" customHeight="1" x14ac:dyDescent="0.2"/>
    <row r="58" s="12" customFormat="1" ht="12.75" customHeight="1" x14ac:dyDescent="0.2"/>
    <row r="59" s="12" customFormat="1" ht="12.75" customHeight="1" x14ac:dyDescent="0.2"/>
    <row r="60" s="12" customFormat="1" ht="12.75" customHeight="1" x14ac:dyDescent="0.2"/>
    <row r="61" s="12" customFormat="1" ht="12.75" customHeight="1" x14ac:dyDescent="0.2"/>
    <row r="62" s="12" customFormat="1" ht="12.75" customHeight="1" x14ac:dyDescent="0.2"/>
    <row r="63" s="12" customFormat="1" ht="12.75" customHeight="1" x14ac:dyDescent="0.2"/>
    <row r="64" s="12" customFormat="1" ht="12.75" customHeight="1" x14ac:dyDescent="0.2"/>
    <row r="65" s="12" customFormat="1" ht="12.75" customHeight="1" x14ac:dyDescent="0.2"/>
    <row r="66" s="12" customFormat="1" ht="12.75" customHeight="1" x14ac:dyDescent="0.2"/>
    <row r="67" s="12" customFormat="1" ht="12.75" customHeight="1" x14ac:dyDescent="0.2"/>
    <row r="68" s="12" customFormat="1" ht="12.75" customHeight="1" x14ac:dyDescent="0.2"/>
    <row r="69" s="12" customFormat="1" ht="12.75" customHeight="1" x14ac:dyDescent="0.2"/>
    <row r="70" s="12" customFormat="1" ht="12.75" customHeight="1" x14ac:dyDescent="0.2"/>
    <row r="71" s="12" customFormat="1" ht="12.75" customHeight="1" x14ac:dyDescent="0.2"/>
    <row r="72" s="12" customFormat="1" ht="12.75" customHeight="1" x14ac:dyDescent="0.2"/>
    <row r="73" s="12" customFormat="1" ht="12.75" customHeight="1" x14ac:dyDescent="0.2"/>
    <row r="74" s="12" customFormat="1" ht="12.75" customHeight="1" x14ac:dyDescent="0.2"/>
    <row r="75" s="12" customFormat="1" ht="12.75" customHeight="1" x14ac:dyDescent="0.2"/>
    <row r="76" s="12" customFormat="1" ht="12.75" customHeight="1" x14ac:dyDescent="0.2"/>
    <row r="77" s="12" customFormat="1" ht="12.75" customHeight="1" x14ac:dyDescent="0.2"/>
    <row r="78" s="12" customFormat="1" ht="12.75" customHeight="1" x14ac:dyDescent="0.2"/>
    <row r="79" s="12" customFormat="1" ht="12.75" customHeight="1" x14ac:dyDescent="0.2"/>
    <row r="80" s="12" customFormat="1" ht="12.75" customHeight="1" x14ac:dyDescent="0.2"/>
    <row r="81" s="12" customFormat="1" ht="12.75" customHeight="1" x14ac:dyDescent="0.2"/>
    <row r="82" s="12" customFormat="1" ht="12.75" customHeight="1" x14ac:dyDescent="0.2"/>
    <row r="83" s="12" customFormat="1" ht="12.75" customHeight="1" x14ac:dyDescent="0.2"/>
    <row r="84" s="12" customFormat="1" ht="12.75" customHeight="1" x14ac:dyDescent="0.2"/>
    <row r="85" s="12" customFormat="1" ht="12.75" customHeight="1" x14ac:dyDescent="0.2"/>
    <row r="86" s="12" customFormat="1" ht="12.75" customHeight="1" x14ac:dyDescent="0.2"/>
    <row r="87" s="12" customFormat="1" ht="12.75" customHeight="1" x14ac:dyDescent="0.2"/>
    <row r="88" s="12" customFormat="1" ht="12.75" customHeight="1" x14ac:dyDescent="0.2"/>
    <row r="89" s="12" customFormat="1" ht="12.75" customHeight="1" x14ac:dyDescent="0.2"/>
    <row r="90" s="12" customFormat="1" ht="12.75" customHeight="1" x14ac:dyDescent="0.2"/>
    <row r="91" s="12" customFormat="1" ht="12.75" customHeight="1" x14ac:dyDescent="0.2"/>
    <row r="92" s="12" customFormat="1" ht="12.75" customHeight="1" x14ac:dyDescent="0.2"/>
    <row r="93" s="12" customFormat="1" ht="12.75" customHeight="1" x14ac:dyDescent="0.2"/>
    <row r="94" s="12" customFormat="1" ht="12.75" customHeight="1" x14ac:dyDescent="0.2"/>
    <row r="95" s="12" customFormat="1" ht="12.75" customHeight="1" x14ac:dyDescent="0.2"/>
    <row r="96" s="12" customFormat="1" ht="12.75" customHeight="1" x14ac:dyDescent="0.2"/>
    <row r="97" s="12" customFormat="1" ht="12.75" customHeight="1" x14ac:dyDescent="0.2"/>
    <row r="98" s="12" customFormat="1" ht="12.75" customHeight="1" x14ac:dyDescent="0.2"/>
    <row r="99" s="12" customFormat="1" ht="12.75" customHeight="1" x14ac:dyDescent="0.2"/>
    <row r="100" s="12" customFormat="1" ht="12.75" customHeight="1" x14ac:dyDescent="0.2"/>
    <row r="101" s="12" customFormat="1" ht="12.75" customHeight="1" x14ac:dyDescent="0.2"/>
    <row r="102" s="12" customFormat="1" ht="12.75" customHeight="1" x14ac:dyDescent="0.2"/>
    <row r="103" s="12" customFormat="1" ht="12.75" customHeight="1" x14ac:dyDescent="0.2"/>
    <row r="104" s="12" customFormat="1" ht="12.75" customHeight="1" x14ac:dyDescent="0.2"/>
    <row r="105" s="12" customFormat="1" ht="12.75" customHeight="1" x14ac:dyDescent="0.2"/>
    <row r="106" s="12" customFormat="1" ht="12.75" customHeight="1" x14ac:dyDescent="0.2"/>
    <row r="107" s="12" customFormat="1" ht="12.75" customHeight="1" x14ac:dyDescent="0.2"/>
    <row r="108" s="12" customFormat="1" ht="12.75" customHeight="1" x14ac:dyDescent="0.2"/>
    <row r="109" s="12" customFormat="1" ht="12.75" customHeight="1" x14ac:dyDescent="0.2"/>
    <row r="110" s="12" customFormat="1" ht="12.75" customHeight="1" x14ac:dyDescent="0.2"/>
    <row r="111" s="12" customFormat="1" ht="12.75" customHeight="1" x14ac:dyDescent="0.2"/>
    <row r="112" s="12" customFormat="1" ht="12.75" customHeight="1" x14ac:dyDescent="0.2"/>
    <row r="113" s="12" customFormat="1" ht="12.75" customHeight="1" x14ac:dyDescent="0.2"/>
    <row r="114" s="12" customFormat="1" ht="12.75" customHeight="1" x14ac:dyDescent="0.2"/>
    <row r="115" s="12" customFormat="1" ht="12.75" customHeight="1" x14ac:dyDescent="0.2"/>
    <row r="116" s="12" customFormat="1" ht="12.75" customHeight="1" x14ac:dyDescent="0.2"/>
    <row r="117" s="12" customFormat="1" ht="12.75" customHeight="1" x14ac:dyDescent="0.2"/>
    <row r="118" s="12" customFormat="1" ht="12.75" customHeight="1" x14ac:dyDescent="0.2"/>
    <row r="119" s="12" customFormat="1" ht="12.75" customHeight="1" x14ac:dyDescent="0.2"/>
    <row r="120" s="12" customFormat="1" ht="12.75" customHeight="1" x14ac:dyDescent="0.2"/>
    <row r="121" s="12" customFormat="1" ht="12.75" customHeight="1" x14ac:dyDescent="0.2"/>
    <row r="122" s="12" customFormat="1" ht="12.75" customHeight="1" x14ac:dyDescent="0.2"/>
    <row r="123" s="12" customFormat="1" ht="12.75" customHeight="1" x14ac:dyDescent="0.2"/>
    <row r="124" s="12" customFormat="1" ht="12.75" customHeight="1" x14ac:dyDescent="0.2"/>
    <row r="125" s="12" customFormat="1" ht="12.75" customHeight="1" x14ac:dyDescent="0.2"/>
    <row r="126" s="12" customFormat="1" ht="12.75" customHeight="1" x14ac:dyDescent="0.2"/>
    <row r="127" s="12" customFormat="1" ht="12.75" customHeight="1" x14ac:dyDescent="0.2"/>
    <row r="128" s="12" customFormat="1" ht="12.75" customHeight="1" x14ac:dyDescent="0.2"/>
    <row r="129" s="12" customFormat="1" ht="12.75" customHeight="1" x14ac:dyDescent="0.2"/>
    <row r="130" s="12" customFormat="1" ht="12.75" customHeight="1" x14ac:dyDescent="0.2"/>
    <row r="131" s="12" customFormat="1" ht="12.75" customHeight="1" x14ac:dyDescent="0.2"/>
    <row r="132" s="12" customFormat="1" ht="12.75" customHeight="1" x14ac:dyDescent="0.2"/>
    <row r="133" s="12" customFormat="1" ht="12.75" customHeight="1" x14ac:dyDescent="0.2"/>
    <row r="134" s="12" customFormat="1" ht="12.75" customHeight="1" x14ac:dyDescent="0.2"/>
    <row r="135" s="12" customFormat="1" ht="12.75" customHeight="1" x14ac:dyDescent="0.2"/>
    <row r="136" s="12" customFormat="1" ht="12" x14ac:dyDescent="0.2"/>
    <row r="137" s="12" customFormat="1" ht="12" x14ac:dyDescent="0.2"/>
    <row r="138" s="12" customFormat="1" ht="12" x14ac:dyDescent="0.2"/>
    <row r="139" s="12" customFormat="1" ht="12" x14ac:dyDescent="0.2"/>
    <row r="140" s="12" customFormat="1" ht="12" x14ac:dyDescent="0.2"/>
    <row r="141" s="12" customFormat="1" ht="12" x14ac:dyDescent="0.2"/>
    <row r="142" s="12" customFormat="1" ht="12" x14ac:dyDescent="0.2"/>
    <row r="143" s="12" customFormat="1" ht="12" x14ac:dyDescent="0.2"/>
    <row r="144" s="12" customFormat="1" ht="12" x14ac:dyDescent="0.2"/>
    <row r="145" s="12" customFormat="1" ht="12" x14ac:dyDescent="0.2"/>
    <row r="146" s="12" customFormat="1" ht="12" x14ac:dyDescent="0.2"/>
    <row r="147" s="12" customFormat="1" ht="12" x14ac:dyDescent="0.2"/>
    <row r="148" s="12" customFormat="1" ht="12" x14ac:dyDescent="0.2"/>
    <row r="149" s="12" customFormat="1" ht="12" x14ac:dyDescent="0.2"/>
    <row r="150" s="12" customFormat="1" ht="12" x14ac:dyDescent="0.2"/>
    <row r="151" s="12" customFormat="1" ht="12" x14ac:dyDescent="0.2"/>
    <row r="152" s="12" customFormat="1" ht="12" x14ac:dyDescent="0.2"/>
    <row r="153" s="12" customFormat="1" ht="12" x14ac:dyDescent="0.2"/>
    <row r="154" s="12" customFormat="1" ht="12" x14ac:dyDescent="0.2"/>
    <row r="155" s="12" customFormat="1" ht="12" x14ac:dyDescent="0.2"/>
    <row r="156" s="12" customFormat="1" ht="12" x14ac:dyDescent="0.2"/>
    <row r="157" s="12" customFormat="1" ht="12" x14ac:dyDescent="0.2"/>
    <row r="158" s="12" customFormat="1" ht="12" x14ac:dyDescent="0.2"/>
    <row r="159" s="12" customFormat="1" ht="12" x14ac:dyDescent="0.2"/>
    <row r="160" s="12" customFormat="1" ht="12" x14ac:dyDescent="0.2"/>
    <row r="161" s="12" customFormat="1" ht="12" x14ac:dyDescent="0.2"/>
    <row r="162" s="12" customFormat="1" ht="12" x14ac:dyDescent="0.2"/>
    <row r="163" s="12" customFormat="1" ht="12" x14ac:dyDescent="0.2"/>
    <row r="164" s="12" customFormat="1" ht="12" x14ac:dyDescent="0.2"/>
    <row r="165" s="12" customFormat="1" ht="12" x14ac:dyDescent="0.2"/>
    <row r="166" s="12" customFormat="1" ht="12" x14ac:dyDescent="0.2"/>
    <row r="167" s="12" customFormat="1" ht="12" x14ac:dyDescent="0.2"/>
    <row r="168" s="12" customFormat="1" ht="12" x14ac:dyDescent="0.2"/>
    <row r="169" s="12" customFormat="1" ht="12" x14ac:dyDescent="0.2"/>
    <row r="170" s="12" customFormat="1" ht="12" x14ac:dyDescent="0.2"/>
    <row r="171" s="12" customFormat="1" ht="12" x14ac:dyDescent="0.2"/>
    <row r="172" s="12" customFormat="1" ht="12" x14ac:dyDescent="0.2"/>
    <row r="173" s="12" customFormat="1" ht="12" x14ac:dyDescent="0.2"/>
    <row r="174" s="12" customFormat="1" ht="12" x14ac:dyDescent="0.2"/>
    <row r="175" s="12" customFormat="1" ht="12" x14ac:dyDescent="0.2"/>
    <row r="176" s="12" customFormat="1" ht="12" x14ac:dyDescent="0.2"/>
    <row r="177" spans="2:15" s="12" customFormat="1" ht="12" x14ac:dyDescent="0.2"/>
    <row r="178" spans="2:15" s="12" customFormat="1" x14ac:dyDescent="0.2">
      <c r="B178"/>
      <c r="C178"/>
    </row>
    <row r="179" spans="2:15" s="12" customFormat="1" x14ac:dyDescent="0.2">
      <c r="B179"/>
      <c r="C179"/>
      <c r="F179"/>
      <c r="G179"/>
    </row>
    <row r="180" spans="2:15" s="12" customFormat="1" x14ac:dyDescent="0.2">
      <c r="B180"/>
      <c r="C180"/>
      <c r="F180"/>
      <c r="G180"/>
      <c r="J180"/>
      <c r="K180"/>
    </row>
    <row r="181" spans="2:15" s="12" customFormat="1" x14ac:dyDescent="0.2">
      <c r="B181"/>
      <c r="C181"/>
      <c r="F181"/>
      <c r="G181"/>
      <c r="J181"/>
      <c r="K181"/>
      <c r="N181"/>
      <c r="O181"/>
    </row>
    <row r="182" spans="2:15" s="12" customFormat="1" x14ac:dyDescent="0.2">
      <c r="B182"/>
      <c r="C182"/>
      <c r="F182"/>
      <c r="G182"/>
      <c r="J182"/>
      <c r="K182"/>
      <c r="N182"/>
      <c r="O182"/>
    </row>
    <row r="183" spans="2:15" s="12" customFormat="1" x14ac:dyDescent="0.2">
      <c r="B183"/>
      <c r="C183"/>
      <c r="F183"/>
      <c r="G183"/>
      <c r="J183"/>
      <c r="K183"/>
      <c r="N183"/>
      <c r="O183"/>
    </row>
    <row r="184" spans="2:15" s="12" customFormat="1" x14ac:dyDescent="0.2">
      <c r="B184"/>
      <c r="C184"/>
      <c r="F184"/>
      <c r="G184"/>
      <c r="J184"/>
      <c r="K184"/>
      <c r="N184"/>
      <c r="O184"/>
    </row>
    <row r="185" spans="2:15" s="12" customFormat="1" x14ac:dyDescent="0.2">
      <c r="B185"/>
      <c r="C185"/>
      <c r="F185"/>
      <c r="G185"/>
      <c r="J185"/>
      <c r="K185"/>
      <c r="N185"/>
      <c r="O185"/>
    </row>
    <row r="186" spans="2:15" s="12" customFormat="1" x14ac:dyDescent="0.2">
      <c r="B186"/>
      <c r="C186"/>
      <c r="F186"/>
      <c r="G186"/>
      <c r="J186"/>
      <c r="K186"/>
      <c r="N186"/>
      <c r="O186"/>
    </row>
    <row r="187" spans="2:15" s="12" customFormat="1" x14ac:dyDescent="0.2">
      <c r="B187"/>
      <c r="C187"/>
      <c r="F187"/>
      <c r="G187"/>
      <c r="J187"/>
      <c r="K187"/>
      <c r="N187"/>
      <c r="O187"/>
    </row>
    <row r="188" spans="2:15" s="12" customFormat="1" x14ac:dyDescent="0.2">
      <c r="B188"/>
      <c r="C188"/>
      <c r="F188"/>
      <c r="G188"/>
      <c r="J188"/>
      <c r="K188"/>
      <c r="N188"/>
      <c r="O188"/>
    </row>
    <row r="189" spans="2:15" s="12" customFormat="1" x14ac:dyDescent="0.2">
      <c r="B189"/>
      <c r="C189"/>
      <c r="F189"/>
      <c r="G189"/>
      <c r="J189"/>
      <c r="K189"/>
      <c r="N189"/>
      <c r="O189"/>
    </row>
    <row r="190" spans="2:15" s="12" customFormat="1" x14ac:dyDescent="0.2">
      <c r="B190"/>
      <c r="C190"/>
      <c r="F190"/>
      <c r="G190"/>
      <c r="J190"/>
      <c r="K190"/>
      <c r="N190"/>
      <c r="O190"/>
    </row>
    <row r="191" spans="2:15" s="12" customFormat="1" x14ac:dyDescent="0.2">
      <c r="B191"/>
      <c r="C191"/>
      <c r="F191"/>
      <c r="G191"/>
      <c r="J191"/>
      <c r="K191"/>
      <c r="N191"/>
      <c r="O191"/>
    </row>
    <row r="192" spans="2:15" s="12" customFormat="1" x14ac:dyDescent="0.2">
      <c r="B192"/>
      <c r="C192"/>
      <c r="F192"/>
      <c r="G192"/>
      <c r="J192"/>
      <c r="K192"/>
      <c r="N192"/>
      <c r="O192"/>
    </row>
    <row r="193" spans="2:16" s="12" customFormat="1" x14ac:dyDescent="0.2">
      <c r="B193"/>
      <c r="C193"/>
      <c r="F193"/>
      <c r="G193"/>
      <c r="J193"/>
      <c r="K193"/>
      <c r="N193"/>
      <c r="O193"/>
    </row>
    <row r="194" spans="2:16" s="12" customFormat="1" x14ac:dyDescent="0.2">
      <c r="B194"/>
      <c r="C194"/>
      <c r="F194"/>
      <c r="G194"/>
      <c r="J194"/>
      <c r="K194"/>
      <c r="N194"/>
      <c r="O194"/>
    </row>
    <row r="195" spans="2:16" s="12" customFormat="1" x14ac:dyDescent="0.2">
      <c r="B195"/>
      <c r="C195"/>
      <c r="D195"/>
      <c r="F195"/>
      <c r="G195"/>
      <c r="J195"/>
      <c r="K195"/>
      <c r="N195"/>
      <c r="O195"/>
    </row>
    <row r="196" spans="2:16" s="12" customFormat="1" x14ac:dyDescent="0.2">
      <c r="B196"/>
      <c r="C196"/>
      <c r="D196"/>
      <c r="F196"/>
      <c r="G196"/>
      <c r="H196"/>
      <c r="J196"/>
      <c r="K196"/>
      <c r="N196"/>
      <c r="O196"/>
    </row>
    <row r="197" spans="2:16" s="12" customFormat="1" x14ac:dyDescent="0.2">
      <c r="B197"/>
      <c r="C197"/>
      <c r="D197"/>
      <c r="F197"/>
      <c r="G197"/>
      <c r="H197"/>
      <c r="J197"/>
      <c r="K197"/>
      <c r="L197"/>
      <c r="N197"/>
      <c r="O197"/>
    </row>
    <row r="198" spans="2:16" s="12" customFormat="1" x14ac:dyDescent="0.2">
      <c r="B198"/>
      <c r="C198"/>
      <c r="D198"/>
      <c r="F198"/>
      <c r="G198"/>
      <c r="H198"/>
      <c r="J198"/>
      <c r="K198"/>
      <c r="L198"/>
      <c r="N198"/>
      <c r="O198"/>
      <c r="P198"/>
    </row>
  </sheetData>
  <sortState xmlns:xlrd2="http://schemas.microsoft.com/office/spreadsheetml/2017/richdata2" ref="R6:S27">
    <sortCondition descending="1" ref="S6:S27"/>
  </sortState>
  <mergeCells count="42">
    <mergeCell ref="B2:D2"/>
    <mergeCell ref="B4:D4"/>
    <mergeCell ref="F2:H2"/>
    <mergeCell ref="F4:H4"/>
    <mergeCell ref="J2:L2"/>
    <mergeCell ref="J4:L4"/>
    <mergeCell ref="CD4:CF4"/>
    <mergeCell ref="BJ4:BL4"/>
    <mergeCell ref="BN4:BP4"/>
    <mergeCell ref="BR4:BT4"/>
    <mergeCell ref="BV4:BX4"/>
    <mergeCell ref="AP2:AR2"/>
    <mergeCell ref="AT2:AV2"/>
    <mergeCell ref="AX2:AZ2"/>
    <mergeCell ref="BB2:BD2"/>
    <mergeCell ref="BZ4:CB4"/>
    <mergeCell ref="AT4:AV4"/>
    <mergeCell ref="BF4:BH4"/>
    <mergeCell ref="AP4:AR4"/>
    <mergeCell ref="AX4:AZ4"/>
    <mergeCell ref="BB4:BD4"/>
    <mergeCell ref="BZ2:CB2"/>
    <mergeCell ref="Z4:AB4"/>
    <mergeCell ref="Z2:AB2"/>
    <mergeCell ref="AD2:AF2"/>
    <mergeCell ref="AH2:AJ2"/>
    <mergeCell ref="AL2:AN2"/>
    <mergeCell ref="AH4:AJ4"/>
    <mergeCell ref="AL4:AN4"/>
    <mergeCell ref="AD4:AF4"/>
    <mergeCell ref="CD2:CF2"/>
    <mergeCell ref="BF2:BH2"/>
    <mergeCell ref="BJ2:BL2"/>
    <mergeCell ref="BN2:BP2"/>
    <mergeCell ref="BR2:BT2"/>
    <mergeCell ref="BV2:BX2"/>
    <mergeCell ref="N2:P2"/>
    <mergeCell ref="N4:P4"/>
    <mergeCell ref="R2:T2"/>
    <mergeCell ref="R4:T4"/>
    <mergeCell ref="V2:X2"/>
    <mergeCell ref="V4:X4"/>
  </mergeCells>
  <pageMargins left="1" right="1" top="1" bottom="1" header="0.5" footer="0.5"/>
  <pageSetup paperSize="9" orientation="portrait" r:id="rId1"/>
  <headerFooter>
    <oddFooter xml:space="preserve">&amp;C&amp;9
</oddFooter>
  </headerFooter>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F185"/>
  <sheetViews>
    <sheetView zoomScaleNormal="100" workbookViewId="0">
      <selection activeCell="C28" sqref="C28"/>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1.75" customHeight="1" x14ac:dyDescent="0.25">
      <c r="B2" s="59" t="s">
        <v>280</v>
      </c>
      <c r="C2" s="59"/>
      <c r="D2" s="59"/>
      <c r="F2" s="59" t="s">
        <v>280</v>
      </c>
      <c r="G2" s="59"/>
      <c r="H2" s="59"/>
      <c r="J2" s="59" t="s">
        <v>280</v>
      </c>
      <c r="K2" s="59"/>
      <c r="L2" s="59"/>
      <c r="N2" s="59" t="s">
        <v>280</v>
      </c>
      <c r="O2" s="59"/>
      <c r="P2" s="59"/>
      <c r="R2" s="59" t="s">
        <v>280</v>
      </c>
      <c r="S2" s="59"/>
      <c r="T2" s="59"/>
      <c r="V2" s="59" t="s">
        <v>280</v>
      </c>
      <c r="W2" s="59"/>
      <c r="X2" s="59"/>
      <c r="Z2" s="59" t="s">
        <v>280</v>
      </c>
      <c r="AA2" s="59"/>
      <c r="AB2" s="59"/>
      <c r="AC2" s="4"/>
      <c r="AD2" s="59" t="s">
        <v>280</v>
      </c>
      <c r="AE2" s="59"/>
      <c r="AF2" s="59"/>
      <c r="AG2" s="4"/>
      <c r="AH2" s="59" t="s">
        <v>280</v>
      </c>
      <c r="AI2" s="59"/>
      <c r="AJ2" s="59"/>
      <c r="AK2" s="4"/>
      <c r="AL2" s="59" t="s">
        <v>280</v>
      </c>
      <c r="AM2" s="59"/>
      <c r="AN2" s="59"/>
      <c r="AO2" s="4"/>
      <c r="AP2" s="59" t="s">
        <v>280</v>
      </c>
      <c r="AQ2" s="59"/>
      <c r="AR2" s="59"/>
      <c r="AT2" s="59" t="s">
        <v>280</v>
      </c>
      <c r="AU2" s="59"/>
      <c r="AV2" s="59"/>
      <c r="AX2" s="59" t="s">
        <v>280</v>
      </c>
      <c r="AY2" s="59"/>
      <c r="AZ2" s="59"/>
      <c r="BB2" s="59" t="s">
        <v>280</v>
      </c>
      <c r="BC2" s="59"/>
      <c r="BD2" s="59"/>
      <c r="BF2" s="59" t="s">
        <v>280</v>
      </c>
      <c r="BG2" s="59"/>
      <c r="BH2" s="59"/>
      <c r="BJ2" s="59" t="s">
        <v>280</v>
      </c>
      <c r="BK2" s="59"/>
      <c r="BL2" s="59"/>
      <c r="BN2" s="59" t="s">
        <v>280</v>
      </c>
      <c r="BO2" s="59"/>
      <c r="BP2" s="59"/>
      <c r="BR2" s="59" t="s">
        <v>280</v>
      </c>
      <c r="BS2" s="59"/>
      <c r="BT2" s="59"/>
      <c r="BV2" s="59" t="s">
        <v>280</v>
      </c>
      <c r="BW2" s="59"/>
      <c r="BX2" s="59"/>
      <c r="BZ2" s="59" t="s">
        <v>280</v>
      </c>
      <c r="CA2" s="59"/>
      <c r="CB2" s="59"/>
      <c r="CD2" s="59" t="s">
        <v>280</v>
      </c>
      <c r="CE2" s="59"/>
      <c r="CF2" s="59"/>
    </row>
    <row r="4" spans="2:84" s="12" customFormat="1" ht="39.75" customHeight="1" x14ac:dyDescent="0.2">
      <c r="B4" s="47" t="s">
        <v>383</v>
      </c>
      <c r="C4" s="51"/>
      <c r="D4" s="52"/>
      <c r="F4" s="47" t="s">
        <v>372</v>
      </c>
      <c r="G4" s="51"/>
      <c r="H4" s="52"/>
      <c r="J4" s="47" t="s">
        <v>359</v>
      </c>
      <c r="K4" s="51"/>
      <c r="L4" s="52"/>
      <c r="N4" s="47" t="s">
        <v>339</v>
      </c>
      <c r="O4" s="51"/>
      <c r="P4" s="52"/>
      <c r="R4" s="47" t="s">
        <v>330</v>
      </c>
      <c r="S4" s="51"/>
      <c r="T4" s="52"/>
      <c r="V4" s="47" t="s">
        <v>319</v>
      </c>
      <c r="W4" s="51"/>
      <c r="X4" s="52"/>
      <c r="Z4" s="47" t="s">
        <v>295</v>
      </c>
      <c r="AA4" s="51"/>
      <c r="AB4" s="52"/>
      <c r="AD4" s="47" t="s">
        <v>281</v>
      </c>
      <c r="AE4" s="51"/>
      <c r="AF4" s="52"/>
      <c r="AH4" s="47" t="s">
        <v>282</v>
      </c>
      <c r="AI4" s="51"/>
      <c r="AJ4" s="52"/>
      <c r="AL4" s="47" t="s">
        <v>283</v>
      </c>
      <c r="AM4" s="51"/>
      <c r="AN4" s="52"/>
      <c r="AP4" s="47" t="s">
        <v>284</v>
      </c>
      <c r="AQ4" s="51"/>
      <c r="AR4" s="52"/>
      <c r="AT4" s="47" t="s">
        <v>285</v>
      </c>
      <c r="AU4" s="51"/>
      <c r="AV4" s="52"/>
      <c r="AX4" s="47" t="s">
        <v>286</v>
      </c>
      <c r="AY4" s="51"/>
      <c r="AZ4" s="52"/>
      <c r="BB4" s="47" t="s">
        <v>287</v>
      </c>
      <c r="BC4" s="51"/>
      <c r="BD4" s="52"/>
      <c r="BF4" s="47" t="s">
        <v>288</v>
      </c>
      <c r="BG4" s="51"/>
      <c r="BH4" s="52"/>
      <c r="BJ4" s="47" t="s">
        <v>289</v>
      </c>
      <c r="BK4" s="51"/>
      <c r="BL4" s="52"/>
      <c r="BN4" s="47" t="s">
        <v>290</v>
      </c>
      <c r="BO4" s="51"/>
      <c r="BP4" s="52"/>
      <c r="BR4" s="47" t="s">
        <v>291</v>
      </c>
      <c r="BS4" s="51"/>
      <c r="BT4" s="52"/>
      <c r="BV4" s="47" t="s">
        <v>292</v>
      </c>
      <c r="BW4" s="51"/>
      <c r="BX4" s="52"/>
      <c r="BZ4" s="47" t="s">
        <v>293</v>
      </c>
      <c r="CA4" s="51"/>
      <c r="CB4" s="52"/>
      <c r="CD4" s="47" t="s">
        <v>294</v>
      </c>
      <c r="CE4" s="51"/>
      <c r="CF4" s="52"/>
    </row>
    <row r="5" spans="2:84" s="12" customFormat="1" ht="77.25" customHeight="1" x14ac:dyDescent="0.2">
      <c r="B5" s="32"/>
      <c r="C5" s="14" t="s">
        <v>208</v>
      </c>
      <c r="D5" s="41" t="s">
        <v>209</v>
      </c>
      <c r="F5" s="32"/>
      <c r="G5" s="14" t="s">
        <v>208</v>
      </c>
      <c r="H5" s="41" t="s">
        <v>209</v>
      </c>
      <c r="J5" s="32"/>
      <c r="K5" s="14" t="s">
        <v>208</v>
      </c>
      <c r="L5" s="41" t="s">
        <v>209</v>
      </c>
      <c r="N5" s="32"/>
      <c r="O5" s="14" t="s">
        <v>208</v>
      </c>
      <c r="P5" s="41" t="s">
        <v>209</v>
      </c>
      <c r="R5" s="32"/>
      <c r="S5" s="14" t="s">
        <v>208</v>
      </c>
      <c r="T5" s="41" t="s">
        <v>209</v>
      </c>
      <c r="V5" s="32"/>
      <c r="W5" s="14" t="s">
        <v>208</v>
      </c>
      <c r="X5" s="41" t="s">
        <v>209</v>
      </c>
      <c r="Z5" s="32"/>
      <c r="AA5" s="14" t="s">
        <v>208</v>
      </c>
      <c r="AB5" s="41" t="s">
        <v>209</v>
      </c>
      <c r="AD5" s="32"/>
      <c r="AE5" s="14" t="s">
        <v>208</v>
      </c>
      <c r="AF5" s="41" t="s">
        <v>209</v>
      </c>
      <c r="AH5" s="32"/>
      <c r="AI5" s="14" t="s">
        <v>208</v>
      </c>
      <c r="AJ5" s="41" t="s">
        <v>209</v>
      </c>
      <c r="AL5" s="32"/>
      <c r="AM5" s="14" t="s">
        <v>208</v>
      </c>
      <c r="AN5" s="41" t="s">
        <v>209</v>
      </c>
      <c r="AP5" s="32"/>
      <c r="AQ5" s="14" t="s">
        <v>208</v>
      </c>
      <c r="AR5" s="41" t="s">
        <v>209</v>
      </c>
      <c r="AT5" s="32"/>
      <c r="AU5" s="14" t="s">
        <v>208</v>
      </c>
      <c r="AV5" s="41" t="s">
        <v>209</v>
      </c>
      <c r="AX5" s="32"/>
      <c r="AY5" s="14" t="s">
        <v>208</v>
      </c>
      <c r="AZ5" s="41" t="s">
        <v>209</v>
      </c>
      <c r="BB5" s="32"/>
      <c r="BC5" s="14" t="s">
        <v>208</v>
      </c>
      <c r="BD5" s="41" t="s">
        <v>209</v>
      </c>
      <c r="BF5" s="32"/>
      <c r="BG5" s="14" t="s">
        <v>279</v>
      </c>
      <c r="BH5" s="41" t="s">
        <v>209</v>
      </c>
      <c r="BJ5" s="32"/>
      <c r="BK5" s="14" t="s">
        <v>279</v>
      </c>
      <c r="BL5" s="41" t="s">
        <v>209</v>
      </c>
      <c r="BN5" s="32"/>
      <c r="BO5" s="14" t="s">
        <v>279</v>
      </c>
      <c r="BP5" s="41" t="s">
        <v>209</v>
      </c>
      <c r="BR5" s="32"/>
      <c r="BS5" s="14" t="s">
        <v>279</v>
      </c>
      <c r="BT5" s="41" t="s">
        <v>209</v>
      </c>
      <c r="BV5" s="32"/>
      <c r="BW5" s="14" t="s">
        <v>279</v>
      </c>
      <c r="BX5" s="41" t="s">
        <v>209</v>
      </c>
      <c r="BZ5" s="32"/>
      <c r="CA5" s="14" t="s">
        <v>279</v>
      </c>
      <c r="CB5" s="41" t="s">
        <v>209</v>
      </c>
      <c r="CD5" s="32"/>
      <c r="CE5" s="14" t="s">
        <v>279</v>
      </c>
      <c r="CF5" s="41" t="s">
        <v>209</v>
      </c>
    </row>
    <row r="6" spans="2:84" s="12" customFormat="1" ht="12" x14ac:dyDescent="0.2">
      <c r="B6" s="13" t="s">
        <v>168</v>
      </c>
      <c r="C6" s="16">
        <v>36395786</v>
      </c>
      <c r="D6" s="42">
        <f>C6/$C$19</f>
        <v>0.25305039598211787</v>
      </c>
      <c r="F6" s="13" t="s">
        <v>168</v>
      </c>
      <c r="G6" s="16">
        <v>38216162</v>
      </c>
      <c r="H6" s="42">
        <f t="shared" ref="H6:H19" si="0">G6/$G$20</f>
        <v>0.2590400043619614</v>
      </c>
      <c r="J6" s="13" t="s">
        <v>168</v>
      </c>
      <c r="K6" s="16">
        <v>40267846</v>
      </c>
      <c r="L6" s="42">
        <f>K6/$K$19</f>
        <v>0.24829009490023093</v>
      </c>
      <c r="N6" s="13" t="s">
        <v>168</v>
      </c>
      <c r="O6" s="16">
        <v>42149148</v>
      </c>
      <c r="P6" s="42">
        <f t="shared" ref="P6:P18" si="1">O6/$O$20</f>
        <v>0.2700912650104092</v>
      </c>
      <c r="R6" s="13" t="s">
        <v>168</v>
      </c>
      <c r="S6" s="16">
        <v>43509623</v>
      </c>
      <c r="T6" s="42">
        <f>S6/$S$18</f>
        <v>0.27210688060635868</v>
      </c>
      <c r="V6" s="13" t="s">
        <v>168</v>
      </c>
      <c r="W6" s="16">
        <v>44387267</v>
      </c>
      <c r="X6" s="42">
        <f>W6/$W$18</f>
        <v>0.27416745446021479</v>
      </c>
      <c r="Z6" s="13" t="s">
        <v>168</v>
      </c>
      <c r="AA6" s="16">
        <v>44508513</v>
      </c>
      <c r="AB6" s="42">
        <f>AA6/$AA$18</f>
        <v>0.27232436093398982</v>
      </c>
      <c r="AD6" s="13" t="s">
        <v>168</v>
      </c>
      <c r="AE6" s="16">
        <v>45726578</v>
      </c>
      <c r="AF6" s="42">
        <f>AE6/$AE$18</f>
        <v>0.27389163205992867</v>
      </c>
      <c r="AH6" s="13" t="s">
        <v>168</v>
      </c>
      <c r="AI6" s="16">
        <v>46419206</v>
      </c>
      <c r="AJ6" s="42">
        <f>AI6/$AI$18</f>
        <v>0.27177312951256788</v>
      </c>
      <c r="AL6" s="13" t="s">
        <v>168</v>
      </c>
      <c r="AM6" s="16">
        <v>47063085</v>
      </c>
      <c r="AN6" s="42">
        <f>AM6/$AM$20</f>
        <v>0.27205554096646245</v>
      </c>
      <c r="AP6" s="13" t="s">
        <v>168</v>
      </c>
      <c r="AQ6" s="16">
        <v>47117076</v>
      </c>
      <c r="AR6" s="42">
        <f t="shared" ref="AR6:AR21" si="2">AQ6/$AQ$22</f>
        <v>0.27105855411627816</v>
      </c>
      <c r="AT6" s="13" t="s">
        <v>168</v>
      </c>
      <c r="AU6" s="16">
        <v>46966594</v>
      </c>
      <c r="AV6" s="42">
        <f>AU6/$AU$22</f>
        <v>0.26676193850221686</v>
      </c>
      <c r="AX6" s="13" t="s">
        <v>168</v>
      </c>
      <c r="AY6" s="16">
        <v>47856244</v>
      </c>
      <c r="AZ6" s="42">
        <f>AY6/$AY$22</f>
        <v>0.26725853870370442</v>
      </c>
      <c r="BB6" s="13" t="s">
        <v>73</v>
      </c>
      <c r="BC6" s="16">
        <v>47490309</v>
      </c>
      <c r="BD6" s="42">
        <f>BC6/$BC$20</f>
        <v>0.26156447419066936</v>
      </c>
      <c r="BF6" s="13" t="s">
        <v>73</v>
      </c>
      <c r="BG6" s="16">
        <v>47884</v>
      </c>
      <c r="BH6" s="42">
        <f>BG6/$BG$20</f>
        <v>0.25964082765800545</v>
      </c>
      <c r="BJ6" s="13" t="s">
        <v>27</v>
      </c>
      <c r="BK6" s="38">
        <v>48185</v>
      </c>
      <c r="BL6" s="42">
        <f>BK6/$BK$22</f>
        <v>0.25495113679053105</v>
      </c>
      <c r="BN6" s="13" t="s">
        <v>27</v>
      </c>
      <c r="BO6" s="38">
        <v>48624</v>
      </c>
      <c r="BP6" s="42">
        <f>BO6/$BO$22</f>
        <v>0.25301675018342468</v>
      </c>
      <c r="BR6" s="13" t="s">
        <v>27</v>
      </c>
      <c r="BS6" s="38">
        <v>49393</v>
      </c>
      <c r="BT6" s="42">
        <f>BS6/$BS$23</f>
        <v>0.25133956513110689</v>
      </c>
      <c r="BV6" s="13" t="s">
        <v>27</v>
      </c>
      <c r="BW6" s="38">
        <v>50626</v>
      </c>
      <c r="BX6" s="42">
        <f>BW6/$BW$24</f>
        <v>0.25408663618523741</v>
      </c>
      <c r="BZ6" s="13" t="s">
        <v>27</v>
      </c>
      <c r="CA6" s="38">
        <v>51550</v>
      </c>
      <c r="CB6" s="42">
        <f>CA6/$CA$25</f>
        <v>0.25962187370944512</v>
      </c>
      <c r="CD6" s="13" t="s">
        <v>27</v>
      </c>
      <c r="CE6" s="38">
        <v>51168</v>
      </c>
      <c r="CF6" s="42">
        <f>CE6/$CE$29</f>
        <v>0.25926226185650586</v>
      </c>
    </row>
    <row r="7" spans="2:84" s="12" customFormat="1" ht="12" x14ac:dyDescent="0.2">
      <c r="B7" s="33" t="s">
        <v>142</v>
      </c>
      <c r="C7" s="16">
        <v>23627610</v>
      </c>
      <c r="D7" s="42">
        <f t="shared" ref="D7:D18" si="3">C7/$C$19</f>
        <v>0.16427660242345221</v>
      </c>
      <c r="F7" s="33" t="s">
        <v>142</v>
      </c>
      <c r="G7" s="16">
        <v>24063767</v>
      </c>
      <c r="H7" s="42">
        <f t="shared" si="0"/>
        <v>0.16311104994387512</v>
      </c>
      <c r="J7" s="33" t="s">
        <v>142</v>
      </c>
      <c r="K7" s="16">
        <v>24669794</v>
      </c>
      <c r="L7" s="42">
        <f t="shared" ref="L7:L18" si="4">K7/$K$19</f>
        <v>0.15211306543263198</v>
      </c>
      <c r="N7" s="33" t="s">
        <v>142</v>
      </c>
      <c r="O7" s="16">
        <v>25037744</v>
      </c>
      <c r="P7" s="42">
        <f t="shared" si="1"/>
        <v>0.16044158116711596</v>
      </c>
      <c r="R7" s="33" t="s">
        <v>142</v>
      </c>
      <c r="S7" s="16">
        <v>25830741</v>
      </c>
      <c r="T7" s="42">
        <f t="shared" ref="T7:T17" si="5">S7/$S$18</f>
        <v>0.16154408778170232</v>
      </c>
      <c r="V7" s="13" t="s">
        <v>142</v>
      </c>
      <c r="W7" s="16">
        <v>26457339</v>
      </c>
      <c r="X7" s="42">
        <f t="shared" ref="X7:X17" si="6">W7/$W$18</f>
        <v>0.16341941677600841</v>
      </c>
      <c r="Z7" s="13" t="s">
        <v>142</v>
      </c>
      <c r="AA7" s="16">
        <v>27474715</v>
      </c>
      <c r="AB7" s="42">
        <f t="shared" ref="AB7:AB17" si="7">AA7/$AA$18</f>
        <v>0.16810344133982874</v>
      </c>
      <c r="AD7" s="13" t="s">
        <v>142</v>
      </c>
      <c r="AE7" s="16">
        <v>28911146</v>
      </c>
      <c r="AF7" s="42">
        <f t="shared" ref="AF7:AF17" si="8">AE7/$AE$18</f>
        <v>0.17317108143677137</v>
      </c>
      <c r="AH7" s="13" t="s">
        <v>142</v>
      </c>
      <c r="AI7" s="16">
        <v>30978242</v>
      </c>
      <c r="AJ7" s="42">
        <f t="shared" ref="AJ7:AJ17" si="9">AI7/$AI$18</f>
        <v>0.18137005133473569</v>
      </c>
      <c r="AL7" s="13" t="s">
        <v>142</v>
      </c>
      <c r="AM7" s="16">
        <v>31717653</v>
      </c>
      <c r="AN7" s="42">
        <f t="shared" ref="AN7:AN19" si="10">AM7/$AM$20</f>
        <v>0.18334886557269972</v>
      </c>
      <c r="AP7" s="13" t="s">
        <v>142</v>
      </c>
      <c r="AQ7" s="16">
        <v>32419506</v>
      </c>
      <c r="AR7" s="42">
        <f t="shared" si="2"/>
        <v>0.18650530057349068</v>
      </c>
      <c r="AT7" s="13" t="s">
        <v>142</v>
      </c>
      <c r="AU7" s="16">
        <v>33996427</v>
      </c>
      <c r="AV7" s="42">
        <f t="shared" ref="AV7:AV21" si="11">AU7/$AU$22</f>
        <v>0.19309368630540047</v>
      </c>
      <c r="AX7" s="13" t="s">
        <v>142</v>
      </c>
      <c r="AY7" s="16">
        <v>34935146</v>
      </c>
      <c r="AZ7" s="42">
        <f t="shared" ref="AZ7:AZ21" si="12">AY7/$AY$22</f>
        <v>0.19509922402937774</v>
      </c>
      <c r="BB7" s="13" t="s">
        <v>79</v>
      </c>
      <c r="BC7" s="16">
        <v>35482222</v>
      </c>
      <c r="BD7" s="42">
        <f t="shared" ref="BD7:BD19" si="13">BC7/$BC$20</f>
        <v>0.19542700260271206</v>
      </c>
      <c r="BF7" s="13" t="s">
        <v>28</v>
      </c>
      <c r="BG7" s="16">
        <v>35978</v>
      </c>
      <c r="BH7" s="42">
        <f t="shared" ref="BH7:BH19" si="14">BG7/$BG$20</f>
        <v>0.19508306944866177</v>
      </c>
      <c r="BJ7" s="13" t="s">
        <v>28</v>
      </c>
      <c r="BK7" s="38">
        <v>36381</v>
      </c>
      <c r="BL7" s="42">
        <f t="shared" ref="BL7:BL21" si="15">BK7/$BK$22</f>
        <v>0.19249511897014238</v>
      </c>
      <c r="BN7" s="13" t="s">
        <v>28</v>
      </c>
      <c r="BO7" s="38">
        <v>37294</v>
      </c>
      <c r="BP7" s="42">
        <f t="shared" ref="BP7:BP21" si="16">BO7/$BO$22</f>
        <v>0.19406068364060217</v>
      </c>
      <c r="BR7" s="13" t="s">
        <v>28</v>
      </c>
      <c r="BS7" s="38">
        <v>38445</v>
      </c>
      <c r="BT7" s="42">
        <f t="shared" ref="BT7:BT22" si="17">BS7/$BS$23</f>
        <v>0.19562993908985898</v>
      </c>
      <c r="BV7" s="13" t="s">
        <v>28</v>
      </c>
      <c r="BW7" s="38">
        <v>31526</v>
      </c>
      <c r="BX7" s="42">
        <f t="shared" ref="BX7:BX23" si="18">BW7/$BW$24</f>
        <v>0.15822571983517944</v>
      </c>
      <c r="BZ7" s="13" t="s">
        <v>28</v>
      </c>
      <c r="CA7" s="38">
        <v>27727</v>
      </c>
      <c r="CB7" s="42">
        <f t="shared" ref="CB7:CB24" si="19">CA7/$CA$25</f>
        <v>0.13964181750420532</v>
      </c>
      <c r="CD7" s="13" t="s">
        <v>28</v>
      </c>
      <c r="CE7" s="38">
        <v>27044</v>
      </c>
      <c r="CF7" s="42">
        <f t="shared" ref="CF7:CF28" si="20">CE7/$CE$29</f>
        <v>0.13702877989460885</v>
      </c>
    </row>
    <row r="8" spans="2:84" s="12" customFormat="1" ht="12" x14ac:dyDescent="0.2">
      <c r="B8" s="13" t="s">
        <v>140</v>
      </c>
      <c r="C8" s="16">
        <v>18929318</v>
      </c>
      <c r="D8" s="42">
        <f t="shared" si="3"/>
        <v>0.13161060501815874</v>
      </c>
      <c r="F8" s="13" t="s">
        <v>140</v>
      </c>
      <c r="G8" s="16">
        <v>20142312</v>
      </c>
      <c r="H8" s="42">
        <f t="shared" si="0"/>
        <v>0.13653031375416472</v>
      </c>
      <c r="J8" s="13" t="s">
        <v>140</v>
      </c>
      <c r="K8" s="16">
        <v>20887306</v>
      </c>
      <c r="L8" s="42">
        <f t="shared" si="4"/>
        <v>0.12879038002057927</v>
      </c>
      <c r="N8" s="13" t="s">
        <v>140</v>
      </c>
      <c r="O8" s="16">
        <v>20960865</v>
      </c>
      <c r="P8" s="42">
        <f t="shared" si="1"/>
        <v>0.13431698651565652</v>
      </c>
      <c r="R8" s="13" t="s">
        <v>140</v>
      </c>
      <c r="S8" s="16">
        <v>21082279</v>
      </c>
      <c r="T8" s="42">
        <f t="shared" si="5"/>
        <v>0.13184745762478667</v>
      </c>
      <c r="V8" s="13" t="s">
        <v>140</v>
      </c>
      <c r="W8" s="16">
        <v>21057910</v>
      </c>
      <c r="X8" s="42">
        <f t="shared" si="6"/>
        <v>0.13006868796297599</v>
      </c>
      <c r="Z8" s="13" t="s">
        <v>140</v>
      </c>
      <c r="AA8" s="16">
        <v>20842510</v>
      </c>
      <c r="AB8" s="42">
        <f t="shared" si="7"/>
        <v>0.12752444045952047</v>
      </c>
      <c r="AD8" s="13" t="s">
        <v>140</v>
      </c>
      <c r="AE8" s="16">
        <v>21131207</v>
      </c>
      <c r="AF8" s="42">
        <f t="shared" si="8"/>
        <v>0.12657104523820237</v>
      </c>
      <c r="AH8" s="13" t="s">
        <v>140</v>
      </c>
      <c r="AI8" s="16">
        <v>21786325</v>
      </c>
      <c r="AJ8" s="42">
        <f t="shared" si="9"/>
        <v>0.12755361920296301</v>
      </c>
      <c r="AL8" s="13" t="s">
        <v>140</v>
      </c>
      <c r="AM8" s="16">
        <v>22207983</v>
      </c>
      <c r="AN8" s="42">
        <f t="shared" si="10"/>
        <v>0.12837672729781743</v>
      </c>
      <c r="AP8" s="13" t="s">
        <v>140</v>
      </c>
      <c r="AQ8" s="16">
        <v>22667254</v>
      </c>
      <c r="AR8" s="42">
        <f t="shared" si="2"/>
        <v>0.13040183340380507</v>
      </c>
      <c r="AT8" s="13" t="s">
        <v>140</v>
      </c>
      <c r="AU8" s="16">
        <v>23298462</v>
      </c>
      <c r="AV8" s="42">
        <f t="shared" si="11"/>
        <v>0.13233113917607556</v>
      </c>
      <c r="AX8" s="13" t="s">
        <v>140</v>
      </c>
      <c r="AY8" s="16">
        <v>24330370</v>
      </c>
      <c r="AZ8" s="42">
        <f t="shared" si="12"/>
        <v>0.13587566822670932</v>
      </c>
      <c r="BB8" s="13" t="s">
        <v>80</v>
      </c>
      <c r="BC8" s="16">
        <v>24849002</v>
      </c>
      <c r="BD8" s="42">
        <f t="shared" si="13"/>
        <v>0.13686194676671595</v>
      </c>
      <c r="BF8" s="13" t="s">
        <v>1</v>
      </c>
      <c r="BG8" s="16">
        <v>25051</v>
      </c>
      <c r="BH8" s="42">
        <f t="shared" si="14"/>
        <v>0.13583373096776993</v>
      </c>
      <c r="BJ8" s="13" t="s">
        <v>1</v>
      </c>
      <c r="BK8" s="38">
        <v>25032</v>
      </c>
      <c r="BL8" s="42">
        <f t="shared" si="15"/>
        <v>0.13244654677058365</v>
      </c>
      <c r="BN8" s="13" t="s">
        <v>1</v>
      </c>
      <c r="BO8" s="38">
        <v>24804</v>
      </c>
      <c r="BP8" s="42">
        <f t="shared" si="16"/>
        <v>0.12906851496276869</v>
      </c>
      <c r="BR8" s="13" t="s">
        <v>1</v>
      </c>
      <c r="BS8" s="38">
        <v>24628</v>
      </c>
      <c r="BT8" s="42">
        <f t="shared" si="17"/>
        <v>0.12532121576030816</v>
      </c>
      <c r="BV8" s="13" t="s">
        <v>1</v>
      </c>
      <c r="BW8" s="38">
        <v>24902</v>
      </c>
      <c r="BX8" s="42">
        <f t="shared" si="18"/>
        <v>0.12498055177744206</v>
      </c>
      <c r="BZ8" s="13" t="s">
        <v>1</v>
      </c>
      <c r="CA8" s="38">
        <v>25407</v>
      </c>
      <c r="CB8" s="42">
        <f t="shared" si="19"/>
        <v>0.12795757410932826</v>
      </c>
      <c r="CD8" s="13" t="s">
        <v>4</v>
      </c>
      <c r="CE8" s="38">
        <v>19155</v>
      </c>
      <c r="CF8" s="42">
        <f t="shared" si="20"/>
        <v>9.7056141062018653E-2</v>
      </c>
    </row>
    <row r="9" spans="2:84" s="12" customFormat="1" ht="12" x14ac:dyDescent="0.2">
      <c r="B9" s="33" t="s">
        <v>166</v>
      </c>
      <c r="C9" s="16">
        <v>17545413</v>
      </c>
      <c r="D9" s="42">
        <f t="shared" si="3"/>
        <v>0.12198867493395524</v>
      </c>
      <c r="F9" s="33" t="s">
        <v>166</v>
      </c>
      <c r="G9" s="16">
        <v>17570059</v>
      </c>
      <c r="H9" s="42">
        <f t="shared" si="0"/>
        <v>0.11909485206808364</v>
      </c>
      <c r="J9" s="33" t="s">
        <v>166</v>
      </c>
      <c r="K9" s="16">
        <v>18002348</v>
      </c>
      <c r="L9" s="42">
        <f t="shared" si="4"/>
        <v>0.11100183241355852</v>
      </c>
      <c r="N9" s="33" t="s">
        <v>166</v>
      </c>
      <c r="O9" s="16">
        <v>18446726</v>
      </c>
      <c r="P9" s="42">
        <f t="shared" si="1"/>
        <v>0.11820641215904069</v>
      </c>
      <c r="R9" s="33" t="s">
        <v>166</v>
      </c>
      <c r="S9" s="16">
        <v>18568529</v>
      </c>
      <c r="T9" s="42">
        <f t="shared" si="5"/>
        <v>0.11612659810080884</v>
      </c>
      <c r="V9" s="13" t="s">
        <v>166</v>
      </c>
      <c r="W9" s="16">
        <v>18542860</v>
      </c>
      <c r="X9" s="42">
        <f t="shared" si="6"/>
        <v>0.11453394336290491</v>
      </c>
      <c r="Z9" s="13" t="s">
        <v>166</v>
      </c>
      <c r="AA9" s="16">
        <v>18205972</v>
      </c>
      <c r="AB9" s="42">
        <f t="shared" si="7"/>
        <v>0.11139284051305225</v>
      </c>
      <c r="AD9" s="13" t="s">
        <v>138</v>
      </c>
      <c r="AE9" s="16">
        <v>16690748</v>
      </c>
      <c r="AF9" s="42">
        <f t="shared" si="8"/>
        <v>9.9973722285122454E-2</v>
      </c>
      <c r="AH9" s="13" t="s">
        <v>138</v>
      </c>
      <c r="AI9" s="16">
        <v>16510201</v>
      </c>
      <c r="AJ9" s="42">
        <f t="shared" si="9"/>
        <v>9.666320002654781E-2</v>
      </c>
      <c r="AL9" s="13" t="s">
        <v>138</v>
      </c>
      <c r="AM9" s="16">
        <v>16078217</v>
      </c>
      <c r="AN9" s="42">
        <f t="shared" si="10"/>
        <v>9.2942653965654251E-2</v>
      </c>
      <c r="AP9" s="13" t="s">
        <v>138</v>
      </c>
      <c r="AQ9" s="16">
        <v>15520385</v>
      </c>
      <c r="AR9" s="42">
        <f t="shared" si="2"/>
        <v>8.9286803736037687E-2</v>
      </c>
      <c r="AT9" s="13" t="s">
        <v>179</v>
      </c>
      <c r="AU9" s="16">
        <v>15214895</v>
      </c>
      <c r="AV9" s="42">
        <f t="shared" si="11"/>
        <v>8.6417909808569185E-2</v>
      </c>
      <c r="AX9" s="13" t="s">
        <v>141</v>
      </c>
      <c r="AY9" s="16">
        <v>15557233</v>
      </c>
      <c r="AZ9" s="42">
        <f t="shared" si="12"/>
        <v>8.6881104957861874E-2</v>
      </c>
      <c r="BB9" s="13" t="s">
        <v>81</v>
      </c>
      <c r="BC9" s="16">
        <v>16106833</v>
      </c>
      <c r="BD9" s="42">
        <f t="shared" si="13"/>
        <v>8.8712316117419268E-2</v>
      </c>
      <c r="BF9" s="13" t="s">
        <v>4</v>
      </c>
      <c r="BG9" s="16">
        <v>16729</v>
      </c>
      <c r="BH9" s="42">
        <f t="shared" si="14"/>
        <v>9.0709452132043553E-2</v>
      </c>
      <c r="BJ9" s="13" t="s">
        <v>4</v>
      </c>
      <c r="BK9" s="38">
        <v>17499</v>
      </c>
      <c r="BL9" s="42">
        <f t="shared" si="15"/>
        <v>9.2588771250337307E-2</v>
      </c>
      <c r="BN9" s="13" t="s">
        <v>4</v>
      </c>
      <c r="BO9" s="38">
        <v>17890</v>
      </c>
      <c r="BP9" s="42">
        <f t="shared" si="16"/>
        <v>9.3091264823574105E-2</v>
      </c>
      <c r="BR9" s="13" t="s">
        <v>4</v>
      </c>
      <c r="BS9" s="38">
        <v>18459</v>
      </c>
      <c r="BT9" s="42">
        <f t="shared" si="17"/>
        <v>9.3929849022231948E-2</v>
      </c>
      <c r="BV9" s="13" t="s">
        <v>4</v>
      </c>
      <c r="BW9" s="38">
        <v>19040</v>
      </c>
      <c r="BX9" s="42">
        <f t="shared" si="18"/>
        <v>9.5559782581419048E-2</v>
      </c>
      <c r="BZ9" s="13" t="s">
        <v>4</v>
      </c>
      <c r="CA9" s="38">
        <v>19096</v>
      </c>
      <c r="CB9" s="42">
        <f t="shared" si="19"/>
        <v>9.617341028817776E-2</v>
      </c>
      <c r="CD9" s="13" t="s">
        <v>48</v>
      </c>
      <c r="CE9" s="38">
        <v>17390</v>
      </c>
      <c r="CF9" s="42">
        <f t="shared" si="20"/>
        <v>8.8113092825293879E-2</v>
      </c>
    </row>
    <row r="10" spans="2:84" s="12" customFormat="1" ht="12" x14ac:dyDescent="0.2">
      <c r="B10" s="33" t="s">
        <v>138</v>
      </c>
      <c r="C10" s="16">
        <v>16148856</v>
      </c>
      <c r="D10" s="42">
        <f t="shared" si="3"/>
        <v>0.11227877879758388</v>
      </c>
      <c r="F10" s="33" t="s">
        <v>138</v>
      </c>
      <c r="G10" s="16">
        <v>16234532</v>
      </c>
      <c r="H10" s="42">
        <f t="shared" si="0"/>
        <v>0.11004227059992058</v>
      </c>
      <c r="J10" s="33" t="s">
        <v>138</v>
      </c>
      <c r="K10" s="16">
        <v>16533714</v>
      </c>
      <c r="L10" s="42">
        <f t="shared" si="4"/>
        <v>0.10194628781766168</v>
      </c>
      <c r="N10" s="33" t="s">
        <v>138</v>
      </c>
      <c r="O10" s="16">
        <v>16691904</v>
      </c>
      <c r="P10" s="42">
        <f t="shared" si="1"/>
        <v>0.10696153257456852</v>
      </c>
      <c r="R10" s="33" t="s">
        <v>138</v>
      </c>
      <c r="S10" s="16">
        <v>16812039</v>
      </c>
      <c r="T10" s="42">
        <f t="shared" si="5"/>
        <v>0.10514160255818457</v>
      </c>
      <c r="V10" s="13" t="s">
        <v>138</v>
      </c>
      <c r="W10" s="16">
        <v>16830919</v>
      </c>
      <c r="X10" s="42">
        <f t="shared" si="6"/>
        <v>0.10395977338402167</v>
      </c>
      <c r="Z10" s="13" t="s">
        <v>138</v>
      </c>
      <c r="AA10" s="16">
        <v>16746569</v>
      </c>
      <c r="AB10" s="42">
        <f t="shared" si="7"/>
        <v>0.10246351525520445</v>
      </c>
      <c r="AD10" s="13" t="s">
        <v>179</v>
      </c>
      <c r="AE10" s="16">
        <v>13668591</v>
      </c>
      <c r="AF10" s="42">
        <f t="shared" si="8"/>
        <v>8.1871700457218824E-2</v>
      </c>
      <c r="AH10" s="13" t="s">
        <v>179</v>
      </c>
      <c r="AI10" s="16">
        <v>14113066</v>
      </c>
      <c r="AJ10" s="42">
        <f t="shared" si="9"/>
        <v>8.2628559261384585E-2</v>
      </c>
      <c r="AL10" s="13" t="s">
        <v>179</v>
      </c>
      <c r="AM10" s="16">
        <v>14458818</v>
      </c>
      <c r="AN10" s="42">
        <f t="shared" si="10"/>
        <v>8.358146417145465E-2</v>
      </c>
      <c r="AP10" s="13" t="s">
        <v>179</v>
      </c>
      <c r="AQ10" s="16">
        <v>14825504</v>
      </c>
      <c r="AR10" s="42">
        <f t="shared" si="2"/>
        <v>8.5289241596509469E-2</v>
      </c>
      <c r="AT10" s="13" t="s">
        <v>138</v>
      </c>
      <c r="AU10" s="16">
        <v>14824308</v>
      </c>
      <c r="AV10" s="42">
        <f t="shared" si="11"/>
        <v>8.4199444801850459E-2</v>
      </c>
      <c r="AX10" s="13" t="s">
        <v>138</v>
      </c>
      <c r="AY10" s="16">
        <v>14419107</v>
      </c>
      <c r="AZ10" s="42">
        <f t="shared" si="12"/>
        <v>8.0525113216832381E-2</v>
      </c>
      <c r="BB10" s="13" t="s">
        <v>87</v>
      </c>
      <c r="BC10" s="16">
        <v>14407565</v>
      </c>
      <c r="BD10" s="42">
        <f t="shared" si="13"/>
        <v>7.9353182637596456E-2</v>
      </c>
      <c r="BF10" s="13" t="s">
        <v>74</v>
      </c>
      <c r="BG10" s="16">
        <v>14969</v>
      </c>
      <c r="BH10" s="42">
        <f t="shared" si="14"/>
        <v>8.1166225653927906E-2</v>
      </c>
      <c r="BJ10" s="13" t="s">
        <v>48</v>
      </c>
      <c r="BK10" s="38">
        <v>16123</v>
      </c>
      <c r="BL10" s="42">
        <f t="shared" si="15"/>
        <v>8.5308232405805387E-2</v>
      </c>
      <c r="BN10" s="13" t="s">
        <v>50</v>
      </c>
      <c r="BO10" s="38">
        <v>16674</v>
      </c>
      <c r="BP10" s="42">
        <f t="shared" si="16"/>
        <v>8.6763764654459175E-2</v>
      </c>
      <c r="BR10" s="13" t="s">
        <v>56</v>
      </c>
      <c r="BS10" s="38">
        <v>17091</v>
      </c>
      <c r="BT10" s="42">
        <f t="shared" si="17"/>
        <v>8.6968690050325925E-2</v>
      </c>
      <c r="BV10" s="13" t="s">
        <v>48</v>
      </c>
      <c r="BW10" s="38">
        <v>17629</v>
      </c>
      <c r="BX10" s="42">
        <f t="shared" si="18"/>
        <v>8.8478120122260306E-2</v>
      </c>
      <c r="BZ10" s="13" t="s">
        <v>48</v>
      </c>
      <c r="CA10" s="38">
        <v>18110</v>
      </c>
      <c r="CB10" s="42">
        <f t="shared" si="19"/>
        <v>9.1207606845355005E-2</v>
      </c>
      <c r="CD10" s="13" t="s">
        <v>10</v>
      </c>
      <c r="CE10" s="38">
        <v>15653</v>
      </c>
      <c r="CF10" s="42">
        <f t="shared" si="20"/>
        <v>7.9311917308471827E-2</v>
      </c>
    </row>
    <row r="11" spans="2:84" s="12" customFormat="1" ht="12" x14ac:dyDescent="0.2">
      <c r="B11" s="13" t="s">
        <v>144</v>
      </c>
      <c r="C11" s="16">
        <v>11785558</v>
      </c>
      <c r="D11" s="42">
        <f t="shared" si="3"/>
        <v>8.1941907196899588E-2</v>
      </c>
      <c r="F11" s="13" t="s">
        <v>144</v>
      </c>
      <c r="G11" s="16">
        <v>11280792</v>
      </c>
      <c r="H11" s="42">
        <f t="shared" si="0"/>
        <v>7.6464413377941493E-2</v>
      </c>
      <c r="J11" s="13" t="s">
        <v>179</v>
      </c>
      <c r="K11" s="16">
        <v>11725968</v>
      </c>
      <c r="L11" s="42">
        <f t="shared" si="4"/>
        <v>7.2301898331414871E-2</v>
      </c>
      <c r="N11" s="13" t="s">
        <v>179</v>
      </c>
      <c r="O11" s="16">
        <v>12176571</v>
      </c>
      <c r="P11" s="42">
        <f t="shared" si="1"/>
        <v>7.8027329636154524E-2</v>
      </c>
      <c r="R11" s="13" t="s">
        <v>179</v>
      </c>
      <c r="S11" s="16">
        <v>12690475</v>
      </c>
      <c r="T11" s="42">
        <f t="shared" si="5"/>
        <v>7.9365559330702079E-2</v>
      </c>
      <c r="V11" s="13" t="s">
        <v>179</v>
      </c>
      <c r="W11" s="16">
        <v>13224184</v>
      </c>
      <c r="X11" s="42">
        <f t="shared" si="6"/>
        <v>8.1682002737260229E-2</v>
      </c>
      <c r="Z11" s="13" t="s">
        <v>179</v>
      </c>
      <c r="AA11" s="16">
        <v>13532008</v>
      </c>
      <c r="AB11" s="42">
        <f t="shared" si="7"/>
        <v>8.2795294256486129E-2</v>
      </c>
      <c r="AD11" s="13" t="s">
        <v>139</v>
      </c>
      <c r="AE11" s="16">
        <v>11117465</v>
      </c>
      <c r="AF11" s="42">
        <f t="shared" si="8"/>
        <v>6.6591045435744928E-2</v>
      </c>
      <c r="AH11" s="13" t="s">
        <v>139</v>
      </c>
      <c r="AI11" s="16">
        <v>12115674</v>
      </c>
      <c r="AJ11" s="42">
        <f t="shared" si="9"/>
        <v>7.0934316264135405E-2</v>
      </c>
      <c r="AL11" s="13" t="s">
        <v>139</v>
      </c>
      <c r="AM11" s="16">
        <v>12985975</v>
      </c>
      <c r="AN11" s="42">
        <f t="shared" si="10"/>
        <v>7.5067464310976578E-2</v>
      </c>
      <c r="AP11" s="13" t="s">
        <v>139</v>
      </c>
      <c r="AQ11" s="16">
        <v>13315950</v>
      </c>
      <c r="AR11" s="42">
        <f t="shared" si="2"/>
        <v>7.6604969155655026E-2</v>
      </c>
      <c r="AT11" s="13" t="s">
        <v>139</v>
      </c>
      <c r="AU11" s="16">
        <v>13795749</v>
      </c>
      <c r="AV11" s="42">
        <f t="shared" si="11"/>
        <v>7.8357411787834119E-2</v>
      </c>
      <c r="AX11" s="13" t="s">
        <v>139</v>
      </c>
      <c r="AY11" s="16">
        <v>13991169</v>
      </c>
      <c r="AZ11" s="42">
        <f t="shared" si="12"/>
        <v>7.8135245668184264E-2</v>
      </c>
      <c r="BB11" s="13" t="s">
        <v>82</v>
      </c>
      <c r="BC11" s="16">
        <v>14330902</v>
      </c>
      <c r="BD11" s="42">
        <f t="shared" si="13"/>
        <v>7.8930942443604893E-2</v>
      </c>
      <c r="BF11" s="13" t="s">
        <v>48</v>
      </c>
      <c r="BG11" s="16">
        <v>14807</v>
      </c>
      <c r="BH11" s="42">
        <f t="shared" si="14"/>
        <v>8.0287815034919538E-2</v>
      </c>
      <c r="BJ11" s="13" t="s">
        <v>10</v>
      </c>
      <c r="BK11" s="38">
        <v>14746</v>
      </c>
      <c r="BL11" s="42">
        <f t="shared" si="15"/>
        <v>7.8022402471996904E-2</v>
      </c>
      <c r="BN11" s="13" t="s">
        <v>10</v>
      </c>
      <c r="BO11" s="38">
        <v>14679</v>
      </c>
      <c r="BP11" s="42">
        <f t="shared" si="16"/>
        <v>7.6382709689504988E-2</v>
      </c>
      <c r="BR11" s="13" t="s">
        <v>10</v>
      </c>
      <c r="BS11" s="38">
        <v>14883</v>
      </c>
      <c r="BT11" s="42">
        <f t="shared" si="17"/>
        <v>7.5733135218477604E-2</v>
      </c>
      <c r="BV11" s="13" t="s">
        <v>10</v>
      </c>
      <c r="BW11" s="38">
        <v>14592</v>
      </c>
      <c r="BX11" s="42">
        <f t="shared" si="18"/>
        <v>7.3235732532986694E-2</v>
      </c>
      <c r="BZ11" s="13" t="s">
        <v>10</v>
      </c>
      <c r="CA11" s="38">
        <v>15179</v>
      </c>
      <c r="CB11" s="42">
        <f t="shared" si="19"/>
        <v>7.6446176935706447E-2</v>
      </c>
      <c r="CD11" s="13" t="s">
        <v>62</v>
      </c>
      <c r="CE11" s="38">
        <v>11110</v>
      </c>
      <c r="CF11" s="42">
        <f t="shared" si="20"/>
        <v>5.629306850425618E-2</v>
      </c>
    </row>
    <row r="12" spans="2:84" s="12" customFormat="1" ht="12" x14ac:dyDescent="0.2">
      <c r="B12" s="33" t="s">
        <v>179</v>
      </c>
      <c r="C12" s="16">
        <v>10933854</v>
      </c>
      <c r="D12" s="42">
        <f t="shared" si="3"/>
        <v>7.6020231691401402E-2</v>
      </c>
      <c r="F12" s="33" t="s">
        <v>179</v>
      </c>
      <c r="G12" s="16">
        <v>11277266</v>
      </c>
      <c r="H12" s="42">
        <f t="shared" si="0"/>
        <v>7.6440513148102074E-2</v>
      </c>
      <c r="J12" s="33" t="s">
        <v>312</v>
      </c>
      <c r="K12" s="16">
        <v>11479215</v>
      </c>
      <c r="L12" s="42">
        <f t="shared" si="4"/>
        <v>7.0780428179102364E-2</v>
      </c>
      <c r="N12" s="33" t="s">
        <v>144</v>
      </c>
      <c r="O12" s="16">
        <v>11301363</v>
      </c>
      <c r="P12" s="42">
        <f t="shared" si="1"/>
        <v>7.2419006643072201E-2</v>
      </c>
      <c r="R12" s="33" t="s">
        <v>144</v>
      </c>
      <c r="S12" s="16">
        <v>11130086</v>
      </c>
      <c r="T12" s="42">
        <f t="shared" si="5"/>
        <v>6.9606969068440439E-2</v>
      </c>
      <c r="V12" s="13" t="s">
        <v>144</v>
      </c>
      <c r="W12" s="16">
        <v>10526274</v>
      </c>
      <c r="X12" s="42">
        <f t="shared" si="6"/>
        <v>6.5017784211196028E-2</v>
      </c>
      <c r="Z12" s="13" t="s">
        <v>144</v>
      </c>
      <c r="AA12" s="16">
        <v>10660947</v>
      </c>
      <c r="AB12" s="42">
        <f t="shared" si="7"/>
        <v>6.5228770476473477E-2</v>
      </c>
      <c r="AD12" s="13" t="s">
        <v>143</v>
      </c>
      <c r="AE12" s="16">
        <v>10523080</v>
      </c>
      <c r="AF12" s="42">
        <f t="shared" si="8"/>
        <v>6.3030816683837435E-2</v>
      </c>
      <c r="AH12" s="13" t="s">
        <v>143</v>
      </c>
      <c r="AI12" s="16">
        <v>10399452</v>
      </c>
      <c r="AJ12" s="42">
        <f t="shared" si="9"/>
        <v>6.0886255039686227E-2</v>
      </c>
      <c r="AL12" s="13" t="s">
        <v>143</v>
      </c>
      <c r="AM12" s="16">
        <v>10192598</v>
      </c>
      <c r="AN12" s="42">
        <f t="shared" si="10"/>
        <v>5.8919910642145183E-2</v>
      </c>
      <c r="AP12" s="13" t="s">
        <v>143</v>
      </c>
      <c r="AQ12" s="16">
        <v>9886243</v>
      </c>
      <c r="AR12" s="42">
        <f t="shared" si="2"/>
        <v>5.6874300375137368E-2</v>
      </c>
      <c r="AT12" s="13" t="s">
        <v>143</v>
      </c>
      <c r="AU12" s="16">
        <v>9527834</v>
      </c>
      <c r="AV12" s="42">
        <f t="shared" si="11"/>
        <v>5.4116410220577858E-2</v>
      </c>
      <c r="AX12" s="13" t="s">
        <v>143</v>
      </c>
      <c r="AY12" s="16">
        <v>9377452</v>
      </c>
      <c r="AZ12" s="42">
        <f t="shared" si="12"/>
        <v>5.2369427869937521E-2</v>
      </c>
      <c r="BB12" s="13" t="s">
        <v>85</v>
      </c>
      <c r="BC12" s="16">
        <v>9898142</v>
      </c>
      <c r="BD12" s="42">
        <f t="shared" si="13"/>
        <v>5.451643424123815E-2</v>
      </c>
      <c r="BF12" s="13" t="s">
        <v>24</v>
      </c>
      <c r="BG12" s="16">
        <v>9906</v>
      </c>
      <c r="BH12" s="42">
        <f t="shared" si="14"/>
        <v>5.3713182666030451E-2</v>
      </c>
      <c r="BJ12" s="13" t="s">
        <v>24</v>
      </c>
      <c r="BK12" s="38">
        <v>10092</v>
      </c>
      <c r="BL12" s="42">
        <f t="shared" si="15"/>
        <v>5.3397672978936175E-2</v>
      </c>
      <c r="BN12" s="13" t="s">
        <v>24</v>
      </c>
      <c r="BO12" s="38">
        <v>11317</v>
      </c>
      <c r="BP12" s="42">
        <f t="shared" si="16"/>
        <v>5.8888420570619791E-2</v>
      </c>
      <c r="BR12" s="13" t="s">
        <v>49</v>
      </c>
      <c r="BS12" s="38">
        <v>9192</v>
      </c>
      <c r="BT12" s="42">
        <f t="shared" si="17"/>
        <v>4.6774103267368548E-2</v>
      </c>
      <c r="BV12" s="13" t="s">
        <v>49</v>
      </c>
      <c r="BW12" s="38">
        <v>9156</v>
      </c>
      <c r="BX12" s="42">
        <f t="shared" si="18"/>
        <v>4.5953013094300041E-2</v>
      </c>
      <c r="BZ12" s="13" t="s">
        <v>49</v>
      </c>
      <c r="CA12" s="38">
        <v>9649</v>
      </c>
      <c r="CB12" s="42">
        <f t="shared" si="19"/>
        <v>4.8595372636710682E-2</v>
      </c>
      <c r="CD12" s="13" t="s">
        <v>24</v>
      </c>
      <c r="CE12" s="38">
        <v>9621</v>
      </c>
      <c r="CF12" s="42">
        <f t="shared" si="20"/>
        <v>4.8748479935143897E-2</v>
      </c>
    </row>
    <row r="13" spans="2:84" s="12" customFormat="1" ht="12" x14ac:dyDescent="0.2">
      <c r="B13" s="13" t="s">
        <v>346</v>
      </c>
      <c r="C13" s="16">
        <v>7144995</v>
      </c>
      <c r="D13" s="42">
        <f t="shared" si="3"/>
        <v>4.9677284453762106E-2</v>
      </c>
      <c r="F13" s="13" t="s">
        <v>346</v>
      </c>
      <c r="G13" s="16">
        <v>7665146</v>
      </c>
      <c r="H13" s="42">
        <f t="shared" si="0"/>
        <v>5.1956537479485011E-2</v>
      </c>
      <c r="J13" s="13" t="s">
        <v>144</v>
      </c>
      <c r="K13" s="16">
        <v>11169398</v>
      </c>
      <c r="L13" s="42">
        <f t="shared" si="4"/>
        <v>6.8870107663530092E-2</v>
      </c>
      <c r="N13" s="13" t="s">
        <v>139</v>
      </c>
      <c r="O13" s="16">
        <v>8338725</v>
      </c>
      <c r="P13" s="42">
        <f t="shared" si="1"/>
        <v>5.3434455752793021E-2</v>
      </c>
      <c r="R13" s="13" t="s">
        <v>139</v>
      </c>
      <c r="S13" s="16">
        <v>8858205</v>
      </c>
      <c r="T13" s="42">
        <f t="shared" si="5"/>
        <v>5.5398745475722683E-2</v>
      </c>
      <c r="V13" s="13" t="s">
        <v>139</v>
      </c>
      <c r="W13" s="16">
        <v>9483407</v>
      </c>
      <c r="X13" s="42">
        <f t="shared" si="6"/>
        <v>5.8576292989613032E-2</v>
      </c>
      <c r="Z13" s="13" t="s">
        <v>139</v>
      </c>
      <c r="AA13" s="16">
        <v>10213265</v>
      </c>
      <c r="AB13" s="42">
        <f t="shared" si="7"/>
        <v>6.2489637974975386E-2</v>
      </c>
      <c r="AD13" s="13" t="s">
        <v>144</v>
      </c>
      <c r="AE13" s="16">
        <v>9806013</v>
      </c>
      <c r="AF13" s="42">
        <f t="shared" si="8"/>
        <v>5.8735751111112601E-2</v>
      </c>
      <c r="AH13" s="13" t="s">
        <v>144</v>
      </c>
      <c r="AI13" s="16">
        <v>9611253</v>
      </c>
      <c r="AJ13" s="42">
        <f t="shared" si="9"/>
        <v>5.6271542135965379E-2</v>
      </c>
      <c r="AL13" s="13" t="s">
        <v>144</v>
      </c>
      <c r="AM13" s="16">
        <v>9216183</v>
      </c>
      <c r="AN13" s="42">
        <f t="shared" si="10"/>
        <v>5.3275590661150132E-2</v>
      </c>
      <c r="AP13" s="13" t="s">
        <v>144</v>
      </c>
      <c r="AQ13" s="16">
        <v>8976761</v>
      </c>
      <c r="AR13" s="42">
        <f t="shared" si="2"/>
        <v>5.1642165938043251E-2</v>
      </c>
      <c r="AT13" s="13" t="s">
        <v>144</v>
      </c>
      <c r="AU13" s="16">
        <v>8866660</v>
      </c>
      <c r="AV13" s="42">
        <f t="shared" si="11"/>
        <v>5.0361058961185604E-2</v>
      </c>
      <c r="AX13" s="13" t="s">
        <v>144</v>
      </c>
      <c r="AY13" s="16">
        <v>9127917</v>
      </c>
      <c r="AZ13" s="42">
        <f t="shared" si="12"/>
        <v>5.0975871796973903E-2</v>
      </c>
      <c r="BB13" s="13" t="s">
        <v>86</v>
      </c>
      <c r="BC13" s="16">
        <v>9674816</v>
      </c>
      <c r="BD13" s="42">
        <f t="shared" si="13"/>
        <v>5.328641175890169E-2</v>
      </c>
      <c r="BF13" s="13" t="s">
        <v>49</v>
      </c>
      <c r="BG13" s="16">
        <v>8873</v>
      </c>
      <c r="BH13" s="42">
        <f t="shared" si="14"/>
        <v>4.8111959397909167E-2</v>
      </c>
      <c r="BJ13" s="13" t="s">
        <v>49</v>
      </c>
      <c r="BK13" s="38">
        <v>9117</v>
      </c>
      <c r="BL13" s="42">
        <f t="shared" si="15"/>
        <v>4.8238860934300541E-2</v>
      </c>
      <c r="BN13" s="13" t="s">
        <v>49</v>
      </c>
      <c r="BO13" s="38">
        <v>9021</v>
      </c>
      <c r="BP13" s="42">
        <f t="shared" si="16"/>
        <v>4.6941101172356732E-2</v>
      </c>
      <c r="BR13" s="13" t="s">
        <v>24</v>
      </c>
      <c r="BS13" s="38">
        <v>8694</v>
      </c>
      <c r="BT13" s="42">
        <f t="shared" si="17"/>
        <v>4.4239997150402763E-2</v>
      </c>
      <c r="BV13" s="13" t="s">
        <v>24</v>
      </c>
      <c r="BW13" s="38">
        <v>8982</v>
      </c>
      <c r="BX13" s="42">
        <f t="shared" si="18"/>
        <v>4.5079725165247157E-2</v>
      </c>
      <c r="BZ13" s="13" t="s">
        <v>24</v>
      </c>
      <c r="CA13" s="38">
        <v>9063</v>
      </c>
      <c r="CB13" s="42">
        <f t="shared" si="19"/>
        <v>4.5644093917142595E-2</v>
      </c>
      <c r="CD13" s="13" t="s">
        <v>63</v>
      </c>
      <c r="CE13" s="38">
        <v>8805</v>
      </c>
      <c r="CF13" s="42">
        <f t="shared" si="20"/>
        <v>4.4613903526550466E-2</v>
      </c>
    </row>
    <row r="14" spans="2:84" s="12" customFormat="1" ht="12" x14ac:dyDescent="0.2">
      <c r="B14" s="33" t="s">
        <v>98</v>
      </c>
      <c r="C14" s="16">
        <v>599364</v>
      </c>
      <c r="D14" s="42">
        <f t="shared" si="3"/>
        <v>4.1672213793494143E-3</v>
      </c>
      <c r="F14" s="33" t="s">
        <v>98</v>
      </c>
      <c r="G14" s="16">
        <v>465730</v>
      </c>
      <c r="H14" s="42">
        <f t="shared" si="0"/>
        <v>3.1568502674731254E-3</v>
      </c>
      <c r="J14" s="33" t="s">
        <v>346</v>
      </c>
      <c r="K14" s="16">
        <v>8066509</v>
      </c>
      <c r="L14" s="42">
        <f t="shared" si="4"/>
        <v>4.9737805322975732E-2</v>
      </c>
      <c r="N14" s="33" t="s">
        <v>173</v>
      </c>
      <c r="O14" s="16">
        <v>496107</v>
      </c>
      <c r="P14" s="42">
        <f t="shared" si="1"/>
        <v>3.179048060722819E-3</v>
      </c>
      <c r="R14" s="33" t="s">
        <v>145</v>
      </c>
      <c r="S14" s="16">
        <v>807410</v>
      </c>
      <c r="T14" s="42">
        <f t="shared" si="5"/>
        <v>5.0494994284455202E-3</v>
      </c>
      <c r="V14" s="13" t="s">
        <v>145</v>
      </c>
      <c r="W14" s="16">
        <v>826434</v>
      </c>
      <c r="X14" s="42">
        <f t="shared" si="6"/>
        <v>5.104646475742089E-3</v>
      </c>
      <c r="Z14" s="13" t="s">
        <v>145</v>
      </c>
      <c r="AA14" s="16">
        <v>687480</v>
      </c>
      <c r="AB14" s="42">
        <f t="shared" si="7"/>
        <v>4.2063313068872767E-3</v>
      </c>
      <c r="AD14" s="13" t="s">
        <v>166</v>
      </c>
      <c r="AE14" s="16">
        <v>8400792</v>
      </c>
      <c r="AF14" s="42">
        <f t="shared" si="8"/>
        <v>5.031880215213113E-2</v>
      </c>
      <c r="AH14" s="13" t="s">
        <v>166</v>
      </c>
      <c r="AI14" s="16">
        <v>8173028</v>
      </c>
      <c r="AJ14" s="42">
        <f t="shared" si="9"/>
        <v>4.785108554320907E-2</v>
      </c>
      <c r="AL14" s="13" t="s">
        <v>166</v>
      </c>
      <c r="AM14" s="16">
        <v>8186962</v>
      </c>
      <c r="AN14" s="42">
        <f t="shared" si="10"/>
        <v>4.7326017318708953E-2</v>
      </c>
      <c r="AP14" s="13" t="s">
        <v>166</v>
      </c>
      <c r="AQ14" s="16">
        <v>6320952</v>
      </c>
      <c r="AR14" s="42">
        <f t="shared" si="2"/>
        <v>3.6363634062487167E-2</v>
      </c>
      <c r="AT14" s="13" t="s">
        <v>166</v>
      </c>
      <c r="AU14" s="16">
        <v>5402173</v>
      </c>
      <c r="AV14" s="42">
        <f t="shared" si="11"/>
        <v>3.0683386187304453E-2</v>
      </c>
      <c r="AX14" s="13" t="s">
        <v>166</v>
      </c>
      <c r="AY14" s="16">
        <v>5565501</v>
      </c>
      <c r="AZ14" s="42">
        <f t="shared" si="12"/>
        <v>3.1081161831547115E-2</v>
      </c>
      <c r="BB14" s="13" t="s">
        <v>102</v>
      </c>
      <c r="BC14" s="16">
        <v>5844738</v>
      </c>
      <c r="BD14" s="42">
        <f t="shared" si="13"/>
        <v>3.2191321849521434E-2</v>
      </c>
      <c r="BF14" s="13" t="s">
        <v>13</v>
      </c>
      <c r="BG14" s="16">
        <v>5933</v>
      </c>
      <c r="BH14" s="42">
        <f t="shared" si="14"/>
        <v>3.2170433349238713E-2</v>
      </c>
      <c r="BJ14" s="13" t="s">
        <v>13</v>
      </c>
      <c r="BK14" s="38">
        <v>5967</v>
      </c>
      <c r="BL14" s="42">
        <f t="shared" si="15"/>
        <v>3.1571929713170049E-2</v>
      </c>
      <c r="BN14" s="13" t="s">
        <v>13</v>
      </c>
      <c r="BO14" s="38">
        <v>5986</v>
      </c>
      <c r="BP14" s="42">
        <f t="shared" si="16"/>
        <v>3.1148368431185833E-2</v>
      </c>
      <c r="BR14" s="13" t="s">
        <v>13</v>
      </c>
      <c r="BS14" s="38">
        <v>6330</v>
      </c>
      <c r="BT14" s="42">
        <f t="shared" si="17"/>
        <v>3.2210625944565155E-2</v>
      </c>
      <c r="BV14" s="13" t="s">
        <v>58</v>
      </c>
      <c r="BW14" s="38">
        <v>6607</v>
      </c>
      <c r="BX14" s="42">
        <f t="shared" si="18"/>
        <v>3.3159846823289686E-2</v>
      </c>
      <c r="BZ14" s="13" t="s">
        <v>58</v>
      </c>
      <c r="CA14" s="38">
        <v>6519</v>
      </c>
      <c r="CB14" s="42">
        <f t="shared" si="19"/>
        <v>3.2831716677242918E-2</v>
      </c>
      <c r="CD14" s="13" t="s">
        <v>49</v>
      </c>
      <c r="CE14" s="38">
        <v>8664</v>
      </c>
      <c r="CF14" s="42">
        <f t="shared" si="20"/>
        <v>4.3899473044183221E-2</v>
      </c>
    </row>
    <row r="15" spans="2:84" s="12" customFormat="1" ht="12" x14ac:dyDescent="0.2">
      <c r="B15" s="33" t="s">
        <v>363</v>
      </c>
      <c r="C15" s="16">
        <v>487512</v>
      </c>
      <c r="D15" s="42">
        <f t="shared" si="3"/>
        <v>3.3895436313982684E-3</v>
      </c>
      <c r="F15" s="33" t="s">
        <v>363</v>
      </c>
      <c r="G15" s="16">
        <v>345803</v>
      </c>
      <c r="H15" s="42">
        <f t="shared" si="0"/>
        <v>2.3439509867154984E-3</v>
      </c>
      <c r="J15" s="33" t="s">
        <v>355</v>
      </c>
      <c r="K15" s="16">
        <v>166145</v>
      </c>
      <c r="L15" s="42">
        <f t="shared" si="4"/>
        <v>1.0244441139761703E-3</v>
      </c>
      <c r="N15" s="33" t="s">
        <v>145</v>
      </c>
      <c r="O15" s="16">
        <v>247623</v>
      </c>
      <c r="P15" s="42">
        <f t="shared" si="1"/>
        <v>1.5867653912167467E-3</v>
      </c>
      <c r="R15" s="13" t="s">
        <v>173</v>
      </c>
      <c r="S15" s="16">
        <v>469622</v>
      </c>
      <c r="T15" s="42">
        <f t="shared" si="5"/>
        <v>2.9369911452489347E-3</v>
      </c>
      <c r="V15" s="13" t="s">
        <v>173</v>
      </c>
      <c r="W15" s="16">
        <v>419938</v>
      </c>
      <c r="X15" s="42">
        <f t="shared" si="6"/>
        <v>2.5938369328103411E-3</v>
      </c>
      <c r="Z15" s="13" t="s">
        <v>173</v>
      </c>
      <c r="AA15" s="16">
        <v>439554</v>
      </c>
      <c r="AB15" s="42">
        <f t="shared" si="7"/>
        <v>2.6894015117058384E-3</v>
      </c>
      <c r="AD15" s="13" t="s">
        <v>173</v>
      </c>
      <c r="AE15" s="16">
        <v>445504</v>
      </c>
      <c r="AF15" s="42">
        <f t="shared" si="8"/>
        <v>2.6684659772534575E-3</v>
      </c>
      <c r="AH15" s="13" t="s">
        <v>173</v>
      </c>
      <c r="AI15" s="16">
        <v>501847</v>
      </c>
      <c r="AJ15" s="42">
        <f t="shared" si="9"/>
        <v>2.9381917848076431E-3</v>
      </c>
      <c r="AL15" s="13" t="s">
        <v>173</v>
      </c>
      <c r="AM15" s="16">
        <v>604718</v>
      </c>
      <c r="AN15" s="42">
        <f t="shared" si="10"/>
        <v>3.4956672012078521E-3</v>
      </c>
      <c r="AP15" s="13" t="s">
        <v>147</v>
      </c>
      <c r="AQ15" s="16">
        <v>1376489</v>
      </c>
      <c r="AR15" s="42">
        <f t="shared" si="2"/>
        <v>7.918766395795902E-3</v>
      </c>
      <c r="AT15" s="13" t="s">
        <v>147</v>
      </c>
      <c r="AU15" s="16">
        <v>2579450</v>
      </c>
      <c r="AV15" s="42">
        <f t="shared" si="11"/>
        <v>1.465081930934875E-2</v>
      </c>
      <c r="AX15" s="13" t="s">
        <v>147</v>
      </c>
      <c r="AY15" s="16">
        <v>2481235</v>
      </c>
      <c r="AZ15" s="42">
        <f t="shared" si="12"/>
        <v>1.3856733935920379E-2</v>
      </c>
      <c r="BB15" s="13" t="s">
        <v>97</v>
      </c>
      <c r="BC15" s="16">
        <v>2521107</v>
      </c>
      <c r="BD15" s="42">
        <f t="shared" si="13"/>
        <v>1.3885612469554911E-2</v>
      </c>
      <c r="BF15" s="13" t="s">
        <v>0</v>
      </c>
      <c r="BG15" s="16">
        <v>2547</v>
      </c>
      <c r="BH15" s="42">
        <f t="shared" si="14"/>
        <v>1.3810566954409404E-2</v>
      </c>
      <c r="BJ15" s="13" t="s">
        <v>0</v>
      </c>
      <c r="BK15" s="38">
        <v>2510</v>
      </c>
      <c r="BL15" s="42">
        <f t="shared" si="15"/>
        <v>1.3280634084138902E-2</v>
      </c>
      <c r="BN15" s="13" t="s">
        <v>0</v>
      </c>
      <c r="BO15" s="38">
        <v>2547</v>
      </c>
      <c r="BP15" s="42">
        <f t="shared" si="16"/>
        <v>1.3253407015407672E-2</v>
      </c>
      <c r="BR15" s="13" t="s">
        <v>52</v>
      </c>
      <c r="BS15" s="38">
        <v>2984</v>
      </c>
      <c r="BT15" s="42">
        <f t="shared" si="17"/>
        <v>1.5184282435795012E-2</v>
      </c>
      <c r="BV15" s="13" t="s">
        <v>13</v>
      </c>
      <c r="BW15" s="38">
        <v>5846</v>
      </c>
      <c r="BX15" s="42">
        <f t="shared" si="18"/>
        <v>2.9340466857719315E-2</v>
      </c>
      <c r="BZ15" s="13" t="s">
        <v>13</v>
      </c>
      <c r="CA15" s="38">
        <v>6366</v>
      </c>
      <c r="CB15" s="42">
        <f t="shared" si="19"/>
        <v>3.206116097059801E-2</v>
      </c>
      <c r="CD15" s="13" t="s">
        <v>13</v>
      </c>
      <c r="CE15" s="38">
        <v>6679</v>
      </c>
      <c r="CF15" s="42">
        <f t="shared" si="20"/>
        <v>3.38417105796514E-2</v>
      </c>
    </row>
    <row r="16" spans="2:84" s="12" customFormat="1" ht="12" x14ac:dyDescent="0.2">
      <c r="B16" s="33" t="s">
        <v>313</v>
      </c>
      <c r="C16" s="16">
        <v>157144</v>
      </c>
      <c r="D16" s="42">
        <f t="shared" si="3"/>
        <v>1.0925811967960777E-3</v>
      </c>
      <c r="F16" s="33" t="s">
        <v>313</v>
      </c>
      <c r="G16" s="16">
        <v>134370</v>
      </c>
      <c r="H16" s="42">
        <f t="shared" si="0"/>
        <v>9.1079803843506718E-4</v>
      </c>
      <c r="J16" s="33" t="s">
        <v>313</v>
      </c>
      <c r="K16" s="16">
        <v>110043</v>
      </c>
      <c r="L16" s="42">
        <f t="shared" si="4"/>
        <v>6.7852119314020702E-4</v>
      </c>
      <c r="N16" s="33" t="s">
        <v>313</v>
      </c>
      <c r="O16" s="16">
        <v>82474</v>
      </c>
      <c r="P16" s="42">
        <f t="shared" si="1"/>
        <v>5.2849246182789958E-4</v>
      </c>
      <c r="R16" s="33" t="s">
        <v>95</v>
      </c>
      <c r="S16" s="16">
        <v>83901</v>
      </c>
      <c r="T16" s="42">
        <f t="shared" si="5"/>
        <v>5.2471241568225271E-4</v>
      </c>
      <c r="V16" s="13" t="s">
        <v>95</v>
      </c>
      <c r="W16" s="16">
        <v>105493</v>
      </c>
      <c r="X16" s="42">
        <f t="shared" si="6"/>
        <v>6.5160009228257818E-4</v>
      </c>
      <c r="Z16" s="13" t="s">
        <v>95</v>
      </c>
      <c r="AA16" s="16">
        <v>125658</v>
      </c>
      <c r="AB16" s="42">
        <f t="shared" si="7"/>
        <v>7.6883571792756358E-4</v>
      </c>
      <c r="AD16" s="13" t="s">
        <v>145</v>
      </c>
      <c r="AE16" s="16">
        <v>341424</v>
      </c>
      <c r="AF16" s="42">
        <f t="shared" si="8"/>
        <v>2.0450508363960467E-3</v>
      </c>
      <c r="AH16" s="13" t="s">
        <v>95</v>
      </c>
      <c r="AI16" s="16">
        <v>117442</v>
      </c>
      <c r="AJ16" s="42">
        <f t="shared" si="9"/>
        <v>6.8759426596428643E-4</v>
      </c>
      <c r="AL16" s="13" t="s">
        <v>175</v>
      </c>
      <c r="AM16" s="16">
        <v>95796</v>
      </c>
      <c r="AN16" s="42">
        <f t="shared" si="10"/>
        <v>5.5376379602873965E-4</v>
      </c>
      <c r="AP16" s="13" t="s">
        <v>155</v>
      </c>
      <c r="AQ16" s="16">
        <v>518236</v>
      </c>
      <c r="AR16" s="42">
        <f t="shared" si="2"/>
        <v>2.9813458893544987E-3</v>
      </c>
      <c r="AT16" s="13" t="s">
        <v>155</v>
      </c>
      <c r="AU16" s="16">
        <v>741309</v>
      </c>
      <c r="AV16" s="42">
        <f t="shared" si="11"/>
        <v>4.2105038715206785E-3</v>
      </c>
      <c r="AX16" s="13" t="s">
        <v>155</v>
      </c>
      <c r="AY16" s="16">
        <v>672112</v>
      </c>
      <c r="AZ16" s="42">
        <f t="shared" si="12"/>
        <v>3.7534845184512217E-3</v>
      </c>
      <c r="BB16" s="13" t="s">
        <v>99</v>
      </c>
      <c r="BC16" s="16">
        <v>660198</v>
      </c>
      <c r="BD16" s="42">
        <f t="shared" si="13"/>
        <v>3.6362017086840081E-3</v>
      </c>
      <c r="BF16" s="13" t="s">
        <v>76</v>
      </c>
      <c r="BG16" s="16">
        <v>902</v>
      </c>
      <c r="BH16" s="42">
        <f t="shared" si="14"/>
        <v>4.8909035700342692E-3</v>
      </c>
      <c r="BJ16" s="13" t="s">
        <v>3</v>
      </c>
      <c r="BK16" s="38">
        <v>1684</v>
      </c>
      <c r="BL16" s="42">
        <f t="shared" si="15"/>
        <v>8.9101943417091278E-3</v>
      </c>
      <c r="BN16" s="13" t="s">
        <v>3</v>
      </c>
      <c r="BO16" s="38">
        <v>1646</v>
      </c>
      <c r="BP16" s="42">
        <f t="shared" si="16"/>
        <v>8.5650207881276114E-3</v>
      </c>
      <c r="BR16" s="13" t="s">
        <v>0</v>
      </c>
      <c r="BS16" s="38">
        <v>2514</v>
      </c>
      <c r="BT16" s="42">
        <f t="shared" si="17"/>
        <v>1.2792656180827299E-2</v>
      </c>
      <c r="BV16" s="13" t="s">
        <v>52</v>
      </c>
      <c r="BW16" s="38">
        <v>3393</v>
      </c>
      <c r="BX16" s="42">
        <f t="shared" si="18"/>
        <v>1.7029114616531241E-2</v>
      </c>
      <c r="BZ16" s="13" t="s">
        <v>52</v>
      </c>
      <c r="CA16" s="38">
        <v>3534</v>
      </c>
      <c r="CB16" s="42">
        <f t="shared" si="19"/>
        <v>1.7798325929954974E-2</v>
      </c>
      <c r="CD16" s="13" t="s">
        <v>58</v>
      </c>
      <c r="CE16" s="38">
        <v>6076</v>
      </c>
      <c r="CF16" s="42">
        <f t="shared" si="20"/>
        <v>3.0786380218889339E-2</v>
      </c>
    </row>
    <row r="17" spans="2:84" s="12" customFormat="1" ht="12" x14ac:dyDescent="0.2">
      <c r="B17" s="13" t="s">
        <v>378</v>
      </c>
      <c r="C17" s="16">
        <v>61429</v>
      </c>
      <c r="D17" s="42">
        <f t="shared" si="3"/>
        <v>4.2709979597048734E-4</v>
      </c>
      <c r="F17" s="13" t="s">
        <v>343</v>
      </c>
      <c r="G17" s="16">
        <v>72302</v>
      </c>
      <c r="H17" s="42">
        <f t="shared" si="0"/>
        <v>4.9008349910643911E-4</v>
      </c>
      <c r="J17" s="13" t="s">
        <v>95</v>
      </c>
      <c r="K17" s="16">
        <v>58756</v>
      </c>
      <c r="L17" s="42">
        <f t="shared" si="4"/>
        <v>3.6228738969444678E-4</v>
      </c>
      <c r="N17" s="13" t="s">
        <v>95</v>
      </c>
      <c r="O17" s="16">
        <v>66766</v>
      </c>
      <c r="P17" s="42">
        <f t="shared" si="1"/>
        <v>4.2783577498849991E-4</v>
      </c>
      <c r="R17" s="33" t="s">
        <v>313</v>
      </c>
      <c r="S17" s="16">
        <v>56108</v>
      </c>
      <c r="T17" s="42">
        <f t="shared" si="5"/>
        <v>3.5089646391699543E-4</v>
      </c>
      <c r="V17" s="13" t="s">
        <v>313</v>
      </c>
      <c r="W17" s="16">
        <v>36356</v>
      </c>
      <c r="X17" s="42">
        <f t="shared" si="6"/>
        <v>2.2456061496995452E-4</v>
      </c>
      <c r="Z17" s="13" t="s">
        <v>313</v>
      </c>
      <c r="AA17" s="16">
        <v>2146</v>
      </c>
      <c r="AB17" s="42">
        <f t="shared" si="7"/>
        <v>1.3130253948595006E-5</v>
      </c>
      <c r="AD17" s="13" t="s">
        <v>95</v>
      </c>
      <c r="AE17" s="16">
        <v>188803</v>
      </c>
      <c r="AF17" s="42">
        <f t="shared" si="8"/>
        <v>1.130886326280762E-3</v>
      </c>
      <c r="AH17" s="13" t="s">
        <v>145</v>
      </c>
      <c r="AI17" s="16">
        <v>75572</v>
      </c>
      <c r="AJ17" s="42">
        <f t="shared" si="9"/>
        <v>4.424556280330125E-4</v>
      </c>
      <c r="AL17" s="13" t="s">
        <v>145</v>
      </c>
      <c r="AM17" s="16">
        <v>72402</v>
      </c>
      <c r="AN17" s="42">
        <f t="shared" si="10"/>
        <v>4.1853111152942511E-4</v>
      </c>
      <c r="AP17" s="13" t="s">
        <v>173</v>
      </c>
      <c r="AQ17" s="16">
        <v>497120</v>
      </c>
      <c r="AR17" s="42">
        <f t="shared" si="2"/>
        <v>2.8598682231954333E-3</v>
      </c>
      <c r="AT17" s="13" t="s">
        <v>173</v>
      </c>
      <c r="AU17" s="16">
        <v>546112</v>
      </c>
      <c r="AV17" s="42">
        <f t="shared" si="11"/>
        <v>3.1018194710760298E-3</v>
      </c>
      <c r="AX17" s="13" t="s">
        <v>173</v>
      </c>
      <c r="AY17" s="16">
        <v>516839</v>
      </c>
      <c r="AZ17" s="42">
        <f t="shared" si="12"/>
        <v>2.8863451106836526E-3</v>
      </c>
      <c r="BB17" s="13" t="s">
        <v>40</v>
      </c>
      <c r="BC17" s="16">
        <v>209973</v>
      </c>
      <c r="BD17" s="42">
        <f t="shared" si="13"/>
        <v>1.1564775739664574E-3</v>
      </c>
      <c r="BF17" s="13" t="s">
        <v>17</v>
      </c>
      <c r="BG17" s="16">
        <v>661</v>
      </c>
      <c r="BH17" s="42">
        <f t="shared" si="14"/>
        <v>3.5841322170650242E-3</v>
      </c>
      <c r="BJ17" s="13" t="s">
        <v>5</v>
      </c>
      <c r="BK17" s="38">
        <v>859</v>
      </c>
      <c r="BL17" s="42">
        <f t="shared" si="15"/>
        <v>4.5450456885559034E-3</v>
      </c>
      <c r="BN17" s="13" t="s">
        <v>5</v>
      </c>
      <c r="BO17" s="38">
        <v>850</v>
      </c>
      <c r="BP17" s="42">
        <f t="shared" si="16"/>
        <v>4.4230058747925091E-3</v>
      </c>
      <c r="BR17" s="13" t="s">
        <v>3</v>
      </c>
      <c r="BS17" s="38">
        <v>1698</v>
      </c>
      <c r="BT17" s="42">
        <f t="shared" si="17"/>
        <v>8.6403859168833544E-3</v>
      </c>
      <c r="BV17" s="13" t="s">
        <v>0</v>
      </c>
      <c r="BW17" s="38">
        <v>2513</v>
      </c>
      <c r="BX17" s="42">
        <f t="shared" si="18"/>
        <v>1.2612486009826999E-2</v>
      </c>
      <c r="BZ17" s="13" t="s">
        <v>0</v>
      </c>
      <c r="CA17" s="38">
        <v>2491</v>
      </c>
      <c r="CB17" s="42">
        <f t="shared" si="19"/>
        <v>1.2545452714068433E-2</v>
      </c>
      <c r="CD17" s="13" t="s">
        <v>64</v>
      </c>
      <c r="CE17" s="38">
        <v>5760</v>
      </c>
      <c r="CF17" s="42">
        <f t="shared" si="20"/>
        <v>2.9185245237130116E-2</v>
      </c>
    </row>
    <row r="18" spans="2:84" s="12" customFormat="1" ht="12" x14ac:dyDescent="0.2">
      <c r="B18" s="13" t="s">
        <v>145</v>
      </c>
      <c r="C18" s="16">
        <v>11373</v>
      </c>
      <c r="D18" s="42">
        <f t="shared" si="3"/>
        <v>7.9073499154672097E-5</v>
      </c>
      <c r="F18" s="13" t="s">
        <v>95</v>
      </c>
      <c r="G18" s="16">
        <v>42944</v>
      </c>
      <c r="H18" s="42">
        <f t="shared" si="0"/>
        <v>2.9108663364259523E-4</v>
      </c>
      <c r="J18" s="33" t="s">
        <v>98</v>
      </c>
      <c r="K18" s="16">
        <v>-956404</v>
      </c>
      <c r="L18" s="42">
        <f t="shared" si="4"/>
        <v>-5.8971527784962841E-3</v>
      </c>
      <c r="N18" s="33" t="s">
        <v>342</v>
      </c>
      <c r="O18" s="16">
        <v>57985</v>
      </c>
      <c r="P18" s="42">
        <f t="shared" si="1"/>
        <v>3.7156722602384699E-4</v>
      </c>
      <c r="R18" s="19" t="s">
        <v>35</v>
      </c>
      <c r="S18" s="20">
        <f>SUM(S4:S17)</f>
        <v>159899018</v>
      </c>
      <c r="T18" s="40"/>
      <c r="V18" s="19" t="s">
        <v>35</v>
      </c>
      <c r="W18" s="20">
        <f>SUM(W4:W17)</f>
        <v>161898381</v>
      </c>
      <c r="X18" s="40"/>
      <c r="Z18" s="19" t="s">
        <v>35</v>
      </c>
      <c r="AA18" s="20">
        <f>SUM(AA4:AA17)</f>
        <v>163439337</v>
      </c>
      <c r="AB18" s="40"/>
      <c r="AD18" s="19" t="s">
        <v>35</v>
      </c>
      <c r="AE18" s="20">
        <f>SUM(AE4:AE17)</f>
        <v>166951351</v>
      </c>
      <c r="AF18" s="40"/>
      <c r="AH18" s="19" t="s">
        <v>35</v>
      </c>
      <c r="AI18" s="20">
        <f>SUM(AI4:AI17)</f>
        <v>170801308</v>
      </c>
      <c r="AJ18" s="40"/>
      <c r="AL18" s="13" t="s">
        <v>174</v>
      </c>
      <c r="AM18" s="16">
        <v>58005</v>
      </c>
      <c r="AN18" s="42">
        <f t="shared" si="10"/>
        <v>3.3530699599823631E-4</v>
      </c>
      <c r="AP18" s="13" t="s">
        <v>175</v>
      </c>
      <c r="AQ18" s="16">
        <v>183748</v>
      </c>
      <c r="AR18" s="42">
        <f t="shared" si="2"/>
        <v>1.0570789070560719E-3</v>
      </c>
      <c r="AT18" s="13" t="s">
        <v>145</v>
      </c>
      <c r="AU18" s="16">
        <v>136366</v>
      </c>
      <c r="AV18" s="42">
        <f t="shared" si="11"/>
        <v>7.7453473645104642E-4</v>
      </c>
      <c r="AX18" s="13" t="s">
        <v>145</v>
      </c>
      <c r="AY18" s="16">
        <v>179469</v>
      </c>
      <c r="AZ18" s="42">
        <f t="shared" si="12"/>
        <v>1.0022646717242399E-3</v>
      </c>
      <c r="BB18" s="13" t="s">
        <v>126</v>
      </c>
      <c r="BC18" s="16">
        <v>57280</v>
      </c>
      <c r="BD18" s="42">
        <f t="shared" si="13"/>
        <v>3.1548358806512587E-4</v>
      </c>
      <c r="BF18" s="13" t="s">
        <v>40</v>
      </c>
      <c r="BG18" s="16">
        <v>153</v>
      </c>
      <c r="BH18" s="42">
        <f t="shared" si="14"/>
        <v>8.2961002906346241E-4</v>
      </c>
      <c r="BJ18" s="13" t="s">
        <v>17</v>
      </c>
      <c r="BK18" s="38">
        <v>646</v>
      </c>
      <c r="BL18" s="42">
        <f t="shared" si="15"/>
        <v>3.4180436726508885E-3</v>
      </c>
      <c r="BN18" s="13" t="s">
        <v>17</v>
      </c>
      <c r="BO18" s="38">
        <v>636</v>
      </c>
      <c r="BP18" s="42">
        <f t="shared" si="16"/>
        <v>3.3094491016094538E-3</v>
      </c>
      <c r="BR18" s="13" t="s">
        <v>5</v>
      </c>
      <c r="BS18" s="38">
        <v>841</v>
      </c>
      <c r="BT18" s="42">
        <f t="shared" si="17"/>
        <v>4.2794844264422271E-3</v>
      </c>
      <c r="BV18" s="13" t="s">
        <v>3</v>
      </c>
      <c r="BW18" s="38">
        <v>1754</v>
      </c>
      <c r="BX18" s="42">
        <f t="shared" si="18"/>
        <v>8.8031438365445899E-3</v>
      </c>
      <c r="BZ18" s="13" t="s">
        <v>3</v>
      </c>
      <c r="CA18" s="38">
        <v>1616</v>
      </c>
      <c r="CB18" s="42">
        <f t="shared" si="19"/>
        <v>8.1386798819488518E-3</v>
      </c>
      <c r="CD18" s="13" t="s">
        <v>0</v>
      </c>
      <c r="CE18" s="38">
        <v>2519</v>
      </c>
      <c r="CF18" s="42">
        <f t="shared" si="20"/>
        <v>1.2763477908390757E-2</v>
      </c>
    </row>
    <row r="19" spans="2:84" s="12" customFormat="1" ht="12" x14ac:dyDescent="0.2">
      <c r="B19" s="19" t="s">
        <v>35</v>
      </c>
      <c r="C19" s="20">
        <f>SUM(C6:C18)</f>
        <v>143828212</v>
      </c>
      <c r="D19" s="40"/>
      <c r="F19" s="33" t="s">
        <v>366</v>
      </c>
      <c r="G19" s="16">
        <v>18777</v>
      </c>
      <c r="H19" s="42">
        <f t="shared" si="0"/>
        <v>1.2727584109321468E-4</v>
      </c>
      <c r="J19" s="19" t="s">
        <v>35</v>
      </c>
      <c r="K19" s="20">
        <f>SUM(K6:K18)</f>
        <v>162180638</v>
      </c>
      <c r="L19" s="40"/>
      <c r="N19" s="33" t="s">
        <v>343</v>
      </c>
      <c r="O19" s="16">
        <v>1205</v>
      </c>
      <c r="P19" s="42">
        <f t="shared" ref="P19" si="21">O19/$O$20</f>
        <v>7.7216264095668813E-6</v>
      </c>
      <c r="R19" s="45"/>
      <c r="S19" s="16"/>
      <c r="AL19" s="24" t="s">
        <v>95</v>
      </c>
      <c r="AM19" s="16">
        <v>52329</v>
      </c>
      <c r="AN19" s="42">
        <f t="shared" si="10"/>
        <v>3.0249598816639442E-4</v>
      </c>
      <c r="AP19" s="13" t="s">
        <v>145</v>
      </c>
      <c r="AQ19" s="16">
        <v>105054</v>
      </c>
      <c r="AR19" s="42">
        <f t="shared" si="2"/>
        <v>6.0436231960004228E-4</v>
      </c>
      <c r="AT19" s="13" t="s">
        <v>175</v>
      </c>
      <c r="AU19" s="16">
        <v>99227</v>
      </c>
      <c r="AV19" s="42">
        <f t="shared" si="11"/>
        <v>5.6359179189701238E-4</v>
      </c>
      <c r="AX19" s="13" t="s">
        <v>174</v>
      </c>
      <c r="AY19" s="16">
        <v>33672</v>
      </c>
      <c r="AZ19" s="42">
        <f t="shared" si="12"/>
        <v>1.8804504413741987E-4</v>
      </c>
      <c r="BB19" s="24" t="s">
        <v>130</v>
      </c>
      <c r="BC19" s="16">
        <v>29448</v>
      </c>
      <c r="BD19" s="42">
        <f t="shared" si="13"/>
        <v>1.6219205135024138E-4</v>
      </c>
      <c r="BF19" s="24" t="s">
        <v>46</v>
      </c>
      <c r="BG19" s="16">
        <v>31</v>
      </c>
      <c r="BH19" s="42">
        <f t="shared" si="14"/>
        <v>1.6809092092135515E-4</v>
      </c>
      <c r="BJ19" s="13" t="s">
        <v>40</v>
      </c>
      <c r="BK19" s="38">
        <v>134</v>
      </c>
      <c r="BL19" s="42">
        <f t="shared" si="15"/>
        <v>7.0900596305761463E-4</v>
      </c>
      <c r="BN19" s="13" t="s">
        <v>40</v>
      </c>
      <c r="BO19" s="38">
        <v>117</v>
      </c>
      <c r="BP19" s="42">
        <f t="shared" si="16"/>
        <v>6.0881374982438069E-4</v>
      </c>
      <c r="BR19" s="13" t="s">
        <v>9</v>
      </c>
      <c r="BS19" s="38">
        <v>660</v>
      </c>
      <c r="BT19" s="42">
        <f t="shared" si="17"/>
        <v>3.3584538899546607E-3</v>
      </c>
      <c r="BV19" s="13" t="s">
        <v>9</v>
      </c>
      <c r="BW19" s="38">
        <v>1084</v>
      </c>
      <c r="BX19" s="42">
        <f t="shared" si="18"/>
        <v>5.4404834200765884E-3</v>
      </c>
      <c r="BZ19" s="13" t="s">
        <v>9</v>
      </c>
      <c r="CA19" s="38">
        <v>1112</v>
      </c>
      <c r="CB19" s="42">
        <f t="shared" si="19"/>
        <v>5.6003787306479723E-3</v>
      </c>
      <c r="CD19" s="13" t="s">
        <v>52</v>
      </c>
      <c r="CE19" s="38">
        <v>2494</v>
      </c>
      <c r="CF19" s="42">
        <f t="shared" si="20"/>
        <v>1.2636805837049047E-2</v>
      </c>
    </row>
    <row r="20" spans="2:84" s="12" customFormat="1" ht="12" x14ac:dyDescent="0.2">
      <c r="B20" s="45"/>
      <c r="C20" s="16"/>
      <c r="F20" s="19" t="s">
        <v>35</v>
      </c>
      <c r="G20" s="20">
        <f>SUM(G6:G19)</f>
        <v>147529962</v>
      </c>
      <c r="H20" s="40"/>
      <c r="J20" s="45"/>
      <c r="K20" s="16"/>
      <c r="N20" s="19" t="s">
        <v>35</v>
      </c>
      <c r="O20" s="20">
        <f>SUM(O6:O19)</f>
        <v>156055206</v>
      </c>
      <c r="P20" s="40"/>
      <c r="R20" s="45"/>
      <c r="S20" s="16"/>
      <c r="AL20" s="19" t="s">
        <v>35</v>
      </c>
      <c r="AM20" s="20">
        <f>SUM(AM6:AM19)</f>
        <v>172990724</v>
      </c>
      <c r="AN20" s="40"/>
      <c r="AP20" s="13" t="s">
        <v>174</v>
      </c>
      <c r="AQ20" s="16">
        <v>62850</v>
      </c>
      <c r="AR20" s="42">
        <f t="shared" si="2"/>
        <v>3.6156806772576639E-4</v>
      </c>
      <c r="AT20" s="13" t="s">
        <v>174</v>
      </c>
      <c r="AU20" s="16">
        <v>41640</v>
      </c>
      <c r="AV20" s="42">
        <f t="shared" si="11"/>
        <v>2.3650782765367889E-4</v>
      </c>
      <c r="AX20" s="13" t="s">
        <v>175</v>
      </c>
      <c r="AY20" s="16">
        <v>16841</v>
      </c>
      <c r="AZ20" s="42">
        <f t="shared" si="12"/>
        <v>9.405044512705774E-5</v>
      </c>
      <c r="BB20" s="19" t="s">
        <v>35</v>
      </c>
      <c r="BC20" s="20">
        <f>SUM(BC6:BC19)</f>
        <v>181562535</v>
      </c>
      <c r="BD20" s="40"/>
      <c r="BF20" s="19" t="s">
        <v>35</v>
      </c>
      <c r="BG20" s="20">
        <f>SUM(BG6:BG19)</f>
        <v>184424</v>
      </c>
      <c r="BH20" s="40"/>
      <c r="BJ20" s="13" t="s">
        <v>46</v>
      </c>
      <c r="BK20" s="38">
        <v>21</v>
      </c>
      <c r="BL20" s="42">
        <f t="shared" si="15"/>
        <v>1.1111287480753662E-4</v>
      </c>
      <c r="BN20" s="13" t="s">
        <v>9</v>
      </c>
      <c r="BO20" s="38">
        <v>74</v>
      </c>
      <c r="BP20" s="42">
        <f t="shared" si="16"/>
        <v>3.8506168792311254E-4</v>
      </c>
      <c r="BR20" s="13" t="s">
        <v>17</v>
      </c>
      <c r="BS20" s="38">
        <v>583</v>
      </c>
      <c r="BT20" s="42">
        <f t="shared" si="17"/>
        <v>2.9666342694599506E-3</v>
      </c>
      <c r="BV20" s="13" t="s">
        <v>5</v>
      </c>
      <c r="BW20" s="38">
        <v>996</v>
      </c>
      <c r="BX20" s="42">
        <f t="shared" si="18"/>
        <v>4.9988205594061639E-3</v>
      </c>
      <c r="BZ20" s="13" t="s">
        <v>5</v>
      </c>
      <c r="CA20" s="38">
        <v>577</v>
      </c>
      <c r="CB20" s="42">
        <f t="shared" si="19"/>
        <v>2.9059519132948559E-3</v>
      </c>
      <c r="CD20" s="13" t="s">
        <v>3</v>
      </c>
      <c r="CE20" s="38">
        <v>1663</v>
      </c>
      <c r="CF20" s="42">
        <f t="shared" si="20"/>
        <v>8.4262261856505871E-3</v>
      </c>
    </row>
    <row r="21" spans="2:84" s="12" customFormat="1" ht="12" x14ac:dyDescent="0.2">
      <c r="B21" s="45"/>
      <c r="C21" s="16"/>
      <c r="F21" s="45"/>
      <c r="G21" s="16"/>
      <c r="J21" s="45"/>
      <c r="K21" s="16"/>
      <c r="N21" s="45"/>
      <c r="O21" s="16"/>
      <c r="R21" s="45"/>
      <c r="S21" s="16"/>
      <c r="AP21" s="24" t="s">
        <v>95</v>
      </c>
      <c r="AQ21" s="16">
        <v>33063</v>
      </c>
      <c r="AR21" s="42">
        <f t="shared" si="2"/>
        <v>1.9020723982843298E-4</v>
      </c>
      <c r="AT21" s="24" t="s">
        <v>95</v>
      </c>
      <c r="AU21" s="16">
        <v>24620</v>
      </c>
      <c r="AV21" s="42">
        <f t="shared" si="11"/>
        <v>1.3983724103827026E-4</v>
      </c>
      <c r="AX21" s="24" t="s">
        <v>95</v>
      </c>
      <c r="AY21" s="16">
        <v>3173</v>
      </c>
      <c r="AZ21" s="42">
        <f t="shared" si="12"/>
        <v>1.7719972827513459E-5</v>
      </c>
      <c r="BJ21" s="13" t="s">
        <v>9</v>
      </c>
      <c r="BK21" s="38">
        <v>1</v>
      </c>
      <c r="BL21" s="42">
        <f t="shared" si="15"/>
        <v>5.2910892765493632E-6</v>
      </c>
      <c r="BN21" s="13" t="s">
        <v>46</v>
      </c>
      <c r="BO21" s="38">
        <v>18</v>
      </c>
      <c r="BP21" s="42">
        <f t="shared" si="16"/>
        <v>9.3663653819135484E-5</v>
      </c>
      <c r="BR21" s="13" t="s">
        <v>40</v>
      </c>
      <c r="BS21" s="38">
        <v>103</v>
      </c>
      <c r="BT21" s="42">
        <f t="shared" si="17"/>
        <v>5.2412234949292431E-4</v>
      </c>
      <c r="BV21" s="13" t="s">
        <v>17</v>
      </c>
      <c r="BW21" s="38">
        <v>495</v>
      </c>
      <c r="BX21" s="42">
        <f t="shared" si="18"/>
        <v>2.4843535912711357E-3</v>
      </c>
      <c r="BZ21" s="13" t="s">
        <v>17</v>
      </c>
      <c r="CA21" s="38">
        <v>464</v>
      </c>
      <c r="CB21" s="42">
        <f t="shared" si="19"/>
        <v>2.3368486789754127E-3</v>
      </c>
      <c r="CD21" s="13" t="s">
        <v>5</v>
      </c>
      <c r="CE21" s="38">
        <v>1546</v>
      </c>
      <c r="CF21" s="42">
        <f t="shared" si="20"/>
        <v>7.8334008917713815E-3</v>
      </c>
    </row>
    <row r="22" spans="2:84" s="12" customFormat="1" ht="12" x14ac:dyDescent="0.2">
      <c r="B22" s="45"/>
      <c r="C22" s="16"/>
      <c r="F22" s="45"/>
      <c r="G22" s="16"/>
      <c r="J22" s="45"/>
      <c r="K22" s="16"/>
      <c r="N22" s="45"/>
      <c r="O22" s="16"/>
      <c r="R22" s="45"/>
      <c r="S22" s="16"/>
      <c r="AP22" s="19" t="s">
        <v>35</v>
      </c>
      <c r="AQ22" s="20">
        <f>SUM(AQ6:AQ21)</f>
        <v>173826191</v>
      </c>
      <c r="AR22" s="40"/>
      <c r="AT22" s="19" t="s">
        <v>35</v>
      </c>
      <c r="AU22" s="20">
        <f>SUM(AU6:AU21)</f>
        <v>176061826</v>
      </c>
      <c r="AV22" s="40"/>
      <c r="AX22" s="19" t="s">
        <v>35</v>
      </c>
      <c r="AY22" s="20">
        <f>SUM(AY6:AY21)</f>
        <v>179063480</v>
      </c>
      <c r="AZ22" s="40"/>
      <c r="BJ22" s="19" t="s">
        <v>35</v>
      </c>
      <c r="BK22" s="20">
        <f>SUM(BK6:BK21)</f>
        <v>188997</v>
      </c>
      <c r="BL22" s="40"/>
      <c r="BN22" s="19" t="s">
        <v>35</v>
      </c>
      <c r="BO22" s="20">
        <f>SUM(BO6:BO21)</f>
        <v>192177</v>
      </c>
      <c r="BP22" s="40"/>
      <c r="BR22" s="13" t="s">
        <v>46</v>
      </c>
      <c r="BS22" s="38">
        <v>21</v>
      </c>
      <c r="BT22" s="42">
        <f t="shared" si="17"/>
        <v>1.0685989649855738E-4</v>
      </c>
      <c r="BV22" s="13" t="s">
        <v>40</v>
      </c>
      <c r="BW22" s="38">
        <v>85</v>
      </c>
      <c r="BX22" s="42">
        <f t="shared" si="18"/>
        <v>4.2660617223847788E-4</v>
      </c>
      <c r="BZ22" s="13" t="s">
        <v>40</v>
      </c>
      <c r="CA22" s="38">
        <v>81</v>
      </c>
      <c r="CB22" s="42">
        <f t="shared" si="19"/>
        <v>4.079412564590699E-4</v>
      </c>
      <c r="CD22" s="13" t="s">
        <v>9</v>
      </c>
      <c r="CE22" s="38">
        <v>1151</v>
      </c>
      <c r="CF22" s="42">
        <f t="shared" si="20"/>
        <v>5.8319821645723552E-3</v>
      </c>
    </row>
    <row r="23" spans="2:84" s="12" customFormat="1" ht="12" x14ac:dyDescent="0.2">
      <c r="B23" s="45"/>
      <c r="C23" s="16"/>
      <c r="F23" s="45"/>
      <c r="G23" s="16"/>
      <c r="J23" s="45"/>
      <c r="K23" s="16"/>
      <c r="N23" s="45"/>
      <c r="O23" s="16"/>
      <c r="BR23" s="19" t="s">
        <v>35</v>
      </c>
      <c r="BS23" s="20">
        <f>SUM(BS6:BS22)</f>
        <v>196519</v>
      </c>
      <c r="BT23" s="23"/>
      <c r="BV23" s="13" t="s">
        <v>46</v>
      </c>
      <c r="BW23" s="38">
        <v>21</v>
      </c>
      <c r="BX23" s="42">
        <f t="shared" si="18"/>
        <v>1.0539681902362394E-4</v>
      </c>
      <c r="BZ23" s="13" t="s">
        <v>46</v>
      </c>
      <c r="CA23" s="38">
        <v>16</v>
      </c>
      <c r="CB23" s="42">
        <f t="shared" si="19"/>
        <v>8.0580988930186646E-5</v>
      </c>
      <c r="CD23" s="13" t="s">
        <v>17</v>
      </c>
      <c r="CE23" s="38">
        <v>450</v>
      </c>
      <c r="CF23" s="42">
        <f t="shared" si="20"/>
        <v>2.2800972841507906E-3</v>
      </c>
    </row>
    <row r="24" spans="2:84" s="12" customFormat="1" ht="12" x14ac:dyDescent="0.2">
      <c r="F24" s="45"/>
      <c r="G24" s="16"/>
      <c r="N24" s="45"/>
      <c r="O24" s="16"/>
      <c r="BK24" s="27"/>
      <c r="BV24" s="19" t="s">
        <v>35</v>
      </c>
      <c r="BW24" s="20">
        <f>SUM(BW6:BW23)</f>
        <v>199247</v>
      </c>
      <c r="BX24" s="23"/>
      <c r="BZ24" s="13" t="s">
        <v>59</v>
      </c>
      <c r="CA24" s="38">
        <v>1</v>
      </c>
      <c r="CB24" s="42">
        <f t="shared" si="19"/>
        <v>5.0363118081366654E-6</v>
      </c>
      <c r="CD24" s="13" t="s">
        <v>66</v>
      </c>
      <c r="CE24" s="38">
        <v>282</v>
      </c>
      <c r="CF24" s="42">
        <f t="shared" si="20"/>
        <v>1.4288609647344953E-3</v>
      </c>
    </row>
    <row r="25" spans="2:84" s="12" customFormat="1" ht="12" x14ac:dyDescent="0.2">
      <c r="BZ25" s="19" t="s">
        <v>35</v>
      </c>
      <c r="CA25" s="20">
        <f>SUM(CA6:CA24)</f>
        <v>198558</v>
      </c>
      <c r="CB25" s="23"/>
      <c r="CD25" s="13" t="s">
        <v>40</v>
      </c>
      <c r="CE25" s="38">
        <v>76</v>
      </c>
      <c r="CF25" s="42">
        <f t="shared" si="20"/>
        <v>3.8508309687880016E-4</v>
      </c>
    </row>
    <row r="26" spans="2:84" s="12" customFormat="1" ht="12" x14ac:dyDescent="0.2">
      <c r="R26" s="45"/>
      <c r="S26" s="16"/>
      <c r="CD26" s="13" t="s">
        <v>59</v>
      </c>
      <c r="CE26" s="38">
        <v>31</v>
      </c>
      <c r="CF26" s="42">
        <f t="shared" si="20"/>
        <v>1.5707336846372113E-4</v>
      </c>
    </row>
    <row r="27" spans="2:84" s="12" customFormat="1" ht="12" x14ac:dyDescent="0.2">
      <c r="B27" s="45"/>
      <c r="C27" s="16"/>
      <c r="J27" s="45"/>
      <c r="K27" s="16"/>
      <c r="R27" s="45"/>
      <c r="S27" s="16"/>
      <c r="CD27" s="13" t="s">
        <v>46</v>
      </c>
      <c r="CE27" s="38">
        <v>18</v>
      </c>
      <c r="CF27" s="42">
        <f t="shared" si="20"/>
        <v>9.1203891366031618E-5</v>
      </c>
    </row>
    <row r="28" spans="2:84" s="12" customFormat="1" ht="12" x14ac:dyDescent="0.2">
      <c r="B28" s="45"/>
      <c r="C28" s="16"/>
      <c r="F28" s="45"/>
      <c r="G28" s="16"/>
      <c r="J28" s="45"/>
      <c r="K28" s="16"/>
      <c r="N28" s="45"/>
      <c r="O28" s="16"/>
      <c r="R28" s="30"/>
      <c r="S28" s="38"/>
      <c r="CD28" s="13" t="s">
        <v>44</v>
      </c>
      <c r="CE28" s="38">
        <v>5</v>
      </c>
      <c r="CF28" s="42">
        <f t="shared" si="20"/>
        <v>2.5334414268342115E-5</v>
      </c>
    </row>
    <row r="29" spans="2:84" s="12" customFormat="1" ht="12" x14ac:dyDescent="0.2">
      <c r="B29" s="30"/>
      <c r="C29" s="38"/>
      <c r="F29" s="45"/>
      <c r="G29" s="16"/>
      <c r="J29" s="30"/>
      <c r="K29" s="38"/>
      <c r="N29" s="45"/>
      <c r="O29" s="16"/>
      <c r="CD29" s="19" t="s">
        <v>35</v>
      </c>
      <c r="CE29" s="20">
        <f>SUM(CE6:CE28)</f>
        <v>197360</v>
      </c>
      <c r="CF29" s="23"/>
    </row>
    <row r="30" spans="2:84" s="12" customFormat="1" ht="12" x14ac:dyDescent="0.2">
      <c r="F30" s="30"/>
      <c r="G30" s="38"/>
      <c r="N30" s="30"/>
      <c r="O30" s="38"/>
    </row>
    <row r="31" spans="2:84" s="12" customFormat="1" ht="12" x14ac:dyDescent="0.2"/>
    <row r="32" spans="2:84" s="12" customFormat="1" ht="12" x14ac:dyDescent="0.2"/>
    <row r="33" s="12" customFormat="1" ht="12" x14ac:dyDescent="0.2"/>
    <row r="34" s="12" customFormat="1" ht="12" x14ac:dyDescent="0.2"/>
    <row r="35" s="12" customFormat="1" ht="12" x14ac:dyDescent="0.2"/>
    <row r="36" s="12" customFormat="1" ht="12" x14ac:dyDescent="0.2"/>
    <row r="37" s="12" customFormat="1" ht="12" x14ac:dyDescent="0.2"/>
    <row r="38" s="12" customFormat="1" ht="12" x14ac:dyDescent="0.2"/>
    <row r="39" s="12" customFormat="1" ht="12" x14ac:dyDescent="0.2"/>
    <row r="40" s="12" customFormat="1" ht="12" x14ac:dyDescent="0.2"/>
    <row r="41" s="12" customFormat="1" ht="12" x14ac:dyDescent="0.2"/>
    <row r="42" s="12" customFormat="1" ht="12" x14ac:dyDescent="0.2"/>
    <row r="43" s="12" customFormat="1" ht="12" x14ac:dyDescent="0.2"/>
    <row r="44" s="12" customFormat="1" ht="12" x14ac:dyDescent="0.2"/>
    <row r="45" s="12" customFormat="1" ht="12" x14ac:dyDescent="0.2"/>
    <row r="46" s="12" customFormat="1" ht="12" x14ac:dyDescent="0.2"/>
    <row r="47" s="12" customFormat="1" ht="12" x14ac:dyDescent="0.2"/>
    <row r="48" s="12" customFormat="1" ht="12" x14ac:dyDescent="0.2"/>
    <row r="49" s="12" customFormat="1" ht="12" x14ac:dyDescent="0.2"/>
    <row r="50" s="12" customFormat="1" ht="12" x14ac:dyDescent="0.2"/>
    <row r="51" s="12" customFormat="1" ht="12" x14ac:dyDescent="0.2"/>
    <row r="52" s="12" customFormat="1" ht="12" x14ac:dyDescent="0.2"/>
    <row r="53" s="12" customFormat="1" ht="12" x14ac:dyDescent="0.2"/>
    <row r="54" s="12" customFormat="1" ht="12" x14ac:dyDescent="0.2"/>
    <row r="55" s="12" customFormat="1" ht="12" x14ac:dyDescent="0.2"/>
    <row r="56" s="12" customFormat="1" ht="12" x14ac:dyDescent="0.2"/>
    <row r="57" s="12" customFormat="1" ht="12" x14ac:dyDescent="0.2"/>
    <row r="58" s="12" customFormat="1" ht="12" x14ac:dyDescent="0.2"/>
    <row r="59" s="12" customFormat="1" ht="12" x14ac:dyDescent="0.2"/>
    <row r="60" s="12" customFormat="1" ht="12" x14ac:dyDescent="0.2"/>
    <row r="61" s="12" customFormat="1" ht="12" x14ac:dyDescent="0.2"/>
    <row r="62" s="12" customFormat="1" ht="12" x14ac:dyDescent="0.2"/>
    <row r="63" s="12" customFormat="1" ht="12" x14ac:dyDescent="0.2"/>
    <row r="64" s="12" customFormat="1" ht="12" x14ac:dyDescent="0.2"/>
    <row r="65" s="12" customFormat="1" ht="12" x14ac:dyDescent="0.2"/>
    <row r="66" s="12" customFormat="1" ht="12" x14ac:dyDescent="0.2"/>
    <row r="67" s="12" customFormat="1" ht="12" x14ac:dyDescent="0.2"/>
    <row r="68" s="12" customFormat="1" ht="12" x14ac:dyDescent="0.2"/>
    <row r="69" s="12" customFormat="1" ht="12" x14ac:dyDescent="0.2"/>
    <row r="70" s="12" customFormat="1" ht="12" x14ac:dyDescent="0.2"/>
    <row r="71" s="12" customFormat="1" ht="12" x14ac:dyDescent="0.2"/>
    <row r="72" s="12" customFormat="1" ht="12" x14ac:dyDescent="0.2"/>
    <row r="73" s="12" customFormat="1" ht="12" x14ac:dyDescent="0.2"/>
    <row r="74" s="12" customFormat="1" ht="12" x14ac:dyDescent="0.2"/>
    <row r="75" s="12" customFormat="1" ht="12" x14ac:dyDescent="0.2"/>
    <row r="76" s="12" customFormat="1" ht="12" x14ac:dyDescent="0.2"/>
    <row r="77" s="12" customFormat="1" ht="12" x14ac:dyDescent="0.2"/>
    <row r="78" s="12" customFormat="1" ht="12" x14ac:dyDescent="0.2"/>
    <row r="79" s="12" customFormat="1" ht="12" x14ac:dyDescent="0.2"/>
    <row r="80" s="12" customFormat="1" ht="12" x14ac:dyDescent="0.2"/>
    <row r="81" s="12" customFormat="1" ht="12" x14ac:dyDescent="0.2"/>
    <row r="82" s="12" customFormat="1" ht="12" x14ac:dyDescent="0.2"/>
    <row r="83" s="12" customFormat="1" ht="12" x14ac:dyDescent="0.2"/>
    <row r="84" s="12" customFormat="1" ht="12" x14ac:dyDescent="0.2"/>
    <row r="85" s="12" customFormat="1" ht="12" x14ac:dyDescent="0.2"/>
    <row r="86" s="12" customFormat="1" ht="12" x14ac:dyDescent="0.2"/>
    <row r="87" s="12" customFormat="1" ht="12" x14ac:dyDescent="0.2"/>
    <row r="88" s="12" customFormat="1" ht="12" x14ac:dyDescent="0.2"/>
    <row r="89" s="12" customFormat="1" ht="12" x14ac:dyDescent="0.2"/>
    <row r="90" s="12" customFormat="1" ht="12" x14ac:dyDescent="0.2"/>
    <row r="91" s="12" customFormat="1" ht="12" x14ac:dyDescent="0.2"/>
    <row r="92" s="12" customFormat="1" ht="12" x14ac:dyDescent="0.2"/>
    <row r="93" s="12" customFormat="1" ht="12" x14ac:dyDescent="0.2"/>
    <row r="94" s="12" customFormat="1" ht="12" x14ac:dyDescent="0.2"/>
    <row r="95" s="12" customFormat="1" ht="12" x14ac:dyDescent="0.2"/>
    <row r="96" s="12" customFormat="1" ht="12" x14ac:dyDescent="0.2"/>
    <row r="97" s="12" customFormat="1" ht="12" x14ac:dyDescent="0.2"/>
    <row r="98" s="12" customFormat="1" ht="12" x14ac:dyDescent="0.2"/>
    <row r="99" s="12" customFormat="1" ht="12" x14ac:dyDescent="0.2"/>
    <row r="100" s="12" customFormat="1" ht="12" x14ac:dyDescent="0.2"/>
    <row r="101" s="12" customFormat="1" ht="12" x14ac:dyDescent="0.2"/>
    <row r="102" s="12" customFormat="1" ht="12" x14ac:dyDescent="0.2"/>
    <row r="103" s="12" customFormat="1" ht="12" x14ac:dyDescent="0.2"/>
    <row r="104" s="12" customFormat="1" ht="12" x14ac:dyDescent="0.2"/>
    <row r="105" s="12" customFormat="1" ht="12" x14ac:dyDescent="0.2"/>
    <row r="106" s="12" customFormat="1" ht="12" x14ac:dyDescent="0.2"/>
    <row r="107" s="12" customFormat="1" ht="12" x14ac:dyDescent="0.2"/>
    <row r="108" s="12" customFormat="1" ht="12" x14ac:dyDescent="0.2"/>
    <row r="109" s="12" customFormat="1" ht="12" x14ac:dyDescent="0.2"/>
    <row r="110" s="12" customFormat="1" ht="12" x14ac:dyDescent="0.2"/>
    <row r="111" s="12" customFormat="1" ht="12" x14ac:dyDescent="0.2"/>
    <row r="112" s="12" customFormat="1" ht="12" x14ac:dyDescent="0.2"/>
    <row r="113" s="12" customFormat="1" ht="12" x14ac:dyDescent="0.2"/>
    <row r="114" s="12" customFormat="1" ht="12" x14ac:dyDescent="0.2"/>
    <row r="115" s="12" customFormat="1" ht="12" x14ac:dyDescent="0.2"/>
    <row r="116" s="12" customFormat="1" ht="12" x14ac:dyDescent="0.2"/>
    <row r="117" s="12" customFormat="1" ht="12" x14ac:dyDescent="0.2"/>
    <row r="118" s="12" customFormat="1" ht="12" x14ac:dyDescent="0.2"/>
    <row r="119" s="12" customFormat="1" ht="12" x14ac:dyDescent="0.2"/>
    <row r="120" s="12" customFormat="1" ht="12" x14ac:dyDescent="0.2"/>
    <row r="121" s="12" customFormat="1" ht="12" x14ac:dyDescent="0.2"/>
    <row r="122" s="12" customFormat="1" ht="12" x14ac:dyDescent="0.2"/>
    <row r="123" s="12" customFormat="1" ht="12" x14ac:dyDescent="0.2"/>
    <row r="124" s="12" customFormat="1" ht="12" x14ac:dyDescent="0.2"/>
    <row r="125" s="12" customFormat="1" ht="12" x14ac:dyDescent="0.2"/>
    <row r="126" s="12" customFormat="1" ht="12" x14ac:dyDescent="0.2"/>
    <row r="127" s="12" customFormat="1" ht="12" x14ac:dyDescent="0.2"/>
    <row r="128" s="12" customFormat="1" ht="12" x14ac:dyDescent="0.2"/>
    <row r="129" s="12" customFormat="1" ht="12" x14ac:dyDescent="0.2"/>
    <row r="130" s="12" customFormat="1" ht="12" x14ac:dyDescent="0.2"/>
    <row r="131" s="12" customFormat="1" ht="12" x14ac:dyDescent="0.2"/>
    <row r="132" s="12" customFormat="1" ht="12" x14ac:dyDescent="0.2"/>
    <row r="133" s="12" customFormat="1" ht="12" x14ac:dyDescent="0.2"/>
    <row r="134" s="12" customFormat="1" ht="12" x14ac:dyDescent="0.2"/>
    <row r="135" s="12" customFormat="1" ht="12" x14ac:dyDescent="0.2"/>
    <row r="136" s="12" customFormat="1" ht="12" x14ac:dyDescent="0.2"/>
    <row r="137" s="12" customFormat="1" ht="12" x14ac:dyDescent="0.2"/>
    <row r="138" s="12" customFormat="1" ht="12" x14ac:dyDescent="0.2"/>
    <row r="139" s="12" customFormat="1" ht="12" x14ac:dyDescent="0.2"/>
    <row r="140" s="12" customFormat="1" ht="12" x14ac:dyDescent="0.2"/>
    <row r="141" s="12" customFormat="1" ht="12" x14ac:dyDescent="0.2"/>
    <row r="142" s="12" customFormat="1" ht="12" x14ac:dyDescent="0.2"/>
    <row r="143" s="12" customFormat="1" ht="12" x14ac:dyDescent="0.2"/>
    <row r="144" s="12" customFormat="1" ht="12" x14ac:dyDescent="0.2"/>
    <row r="145" s="12" customFormat="1" ht="12" x14ac:dyDescent="0.2"/>
    <row r="146" s="12" customFormat="1" ht="12" x14ac:dyDescent="0.2"/>
    <row r="147" s="12" customFormat="1" ht="12" x14ac:dyDescent="0.2"/>
    <row r="148" s="12" customFormat="1" ht="12" x14ac:dyDescent="0.2"/>
    <row r="149" s="12" customFormat="1" ht="12" x14ac:dyDescent="0.2"/>
    <row r="150" s="12" customFormat="1" ht="12" x14ac:dyDescent="0.2"/>
    <row r="151" s="12" customFormat="1" ht="12" x14ac:dyDescent="0.2"/>
    <row r="152" s="12" customFormat="1" ht="12" x14ac:dyDescent="0.2"/>
    <row r="153" s="12" customFormat="1" ht="12" x14ac:dyDescent="0.2"/>
    <row r="154" s="12" customFormat="1" ht="12" x14ac:dyDescent="0.2"/>
    <row r="155" s="12" customFormat="1" ht="12" x14ac:dyDescent="0.2"/>
    <row r="156" s="12" customFormat="1" ht="12" x14ac:dyDescent="0.2"/>
    <row r="157" s="12" customFormat="1" ht="12" x14ac:dyDescent="0.2"/>
    <row r="158" s="12" customFormat="1" ht="12" x14ac:dyDescent="0.2"/>
    <row r="159" s="12" customFormat="1" ht="12" x14ac:dyDescent="0.2"/>
    <row r="160" s="12" customFormat="1" ht="12" x14ac:dyDescent="0.2"/>
    <row r="161" s="12" customFormat="1" ht="12" x14ac:dyDescent="0.2"/>
    <row r="162" s="12" customFormat="1" ht="12" x14ac:dyDescent="0.2"/>
    <row r="163" s="12" customFormat="1" ht="12" x14ac:dyDescent="0.2"/>
    <row r="164" s="12" customFormat="1" ht="12" x14ac:dyDescent="0.2"/>
    <row r="165" s="12" customFormat="1" ht="12" x14ac:dyDescent="0.2"/>
    <row r="166" s="12" customFormat="1" ht="12" x14ac:dyDescent="0.2"/>
    <row r="167" s="12" customFormat="1" ht="12" x14ac:dyDescent="0.2"/>
    <row r="168" s="12" customFormat="1" ht="12" x14ac:dyDescent="0.2"/>
    <row r="169" s="12" customFormat="1" ht="12" x14ac:dyDescent="0.2"/>
    <row r="170" s="12" customFormat="1" ht="12" x14ac:dyDescent="0.2"/>
    <row r="171" s="12" customFormat="1" ht="12" x14ac:dyDescent="0.2"/>
    <row r="172" s="12" customFormat="1" ht="12" x14ac:dyDescent="0.2"/>
    <row r="173" s="12" customFormat="1" ht="12" x14ac:dyDescent="0.2"/>
    <row r="174" s="12" customFormat="1" ht="12" x14ac:dyDescent="0.2"/>
    <row r="175" s="12" customFormat="1" ht="12" x14ac:dyDescent="0.2"/>
    <row r="176" s="12" customFormat="1" ht="12" x14ac:dyDescent="0.2"/>
    <row r="177" spans="2:16" s="12" customFormat="1" ht="12" x14ac:dyDescent="0.2"/>
    <row r="178" spans="2:16" s="12" customFormat="1" ht="12" x14ac:dyDescent="0.2"/>
    <row r="179" spans="2:16" s="12" customFormat="1" ht="12" x14ac:dyDescent="0.2"/>
    <row r="180" spans="2:16" s="12" customFormat="1" ht="12" x14ac:dyDescent="0.2"/>
    <row r="181" spans="2:16" s="12" customFormat="1" ht="12" x14ac:dyDescent="0.2"/>
    <row r="182" spans="2:16" s="12" customFormat="1" ht="12" x14ac:dyDescent="0.2"/>
    <row r="183" spans="2:16" s="12" customFormat="1" ht="12" x14ac:dyDescent="0.2"/>
    <row r="184" spans="2:16" x14ac:dyDescent="0.2">
      <c r="B184" s="12"/>
      <c r="C184" s="12"/>
      <c r="D184" s="12"/>
      <c r="F184" s="12"/>
      <c r="G184" s="12"/>
      <c r="H184" s="12"/>
      <c r="J184" s="12"/>
      <c r="K184" s="12"/>
      <c r="L184" s="12"/>
      <c r="N184" s="12"/>
      <c r="O184" s="12"/>
      <c r="P184" s="12"/>
    </row>
    <row r="185" spans="2:16" x14ac:dyDescent="0.2">
      <c r="F185" s="12"/>
      <c r="G185" s="12"/>
      <c r="H185" s="12"/>
      <c r="N185" s="12"/>
      <c r="O185" s="12"/>
      <c r="P185" s="12"/>
    </row>
  </sheetData>
  <sortState xmlns:xlrd2="http://schemas.microsoft.com/office/spreadsheetml/2017/richdata2" ref="R6:S46">
    <sortCondition descending="1" ref="S6:S46"/>
  </sortState>
  <mergeCells count="42">
    <mergeCell ref="B2:D2"/>
    <mergeCell ref="B4:D4"/>
    <mergeCell ref="F2:H2"/>
    <mergeCell ref="F4:H4"/>
    <mergeCell ref="J2:L2"/>
    <mergeCell ref="J4:L4"/>
    <mergeCell ref="CD4:CF4"/>
    <mergeCell ref="BJ4:BL4"/>
    <mergeCell ref="BN4:BP4"/>
    <mergeCell ref="BR4:BT4"/>
    <mergeCell ref="BV4:BX4"/>
    <mergeCell ref="AP2:AR2"/>
    <mergeCell ref="AT2:AV2"/>
    <mergeCell ref="AX2:AZ2"/>
    <mergeCell ref="BB2:BD2"/>
    <mergeCell ref="BZ4:CB4"/>
    <mergeCell ref="AT4:AV4"/>
    <mergeCell ref="BF4:BH4"/>
    <mergeCell ref="AP4:AR4"/>
    <mergeCell ref="AX4:AZ4"/>
    <mergeCell ref="BB4:BD4"/>
    <mergeCell ref="BZ2:CB2"/>
    <mergeCell ref="Z2:AB2"/>
    <mergeCell ref="Z4:AB4"/>
    <mergeCell ref="AD2:AF2"/>
    <mergeCell ref="AH2:AJ2"/>
    <mergeCell ref="AL2:AN2"/>
    <mergeCell ref="AH4:AJ4"/>
    <mergeCell ref="AL4:AN4"/>
    <mergeCell ref="AD4:AF4"/>
    <mergeCell ref="CD2:CF2"/>
    <mergeCell ref="BF2:BH2"/>
    <mergeCell ref="BJ2:BL2"/>
    <mergeCell ref="BN2:BP2"/>
    <mergeCell ref="BR2:BT2"/>
    <mergeCell ref="BV2:BX2"/>
    <mergeCell ref="N2:P2"/>
    <mergeCell ref="N4:P4"/>
    <mergeCell ref="R2:T2"/>
    <mergeCell ref="R4:T4"/>
    <mergeCell ref="V2:X2"/>
    <mergeCell ref="V4:X4"/>
  </mergeCells>
  <pageMargins left="1" right="1" top="1" bottom="1" header="0.5" footer="0.5"/>
  <pageSetup paperSize="9"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F329"/>
  <sheetViews>
    <sheetView zoomScale="80" zoomScaleNormal="80" workbookViewId="0">
      <selection activeCell="G30" sqref="G30"/>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1.75" customHeight="1" x14ac:dyDescent="0.25">
      <c r="B2" s="59" t="s">
        <v>296</v>
      </c>
      <c r="C2" s="59"/>
      <c r="D2" s="59"/>
      <c r="F2" s="59" t="s">
        <v>296</v>
      </c>
      <c r="G2" s="59"/>
      <c r="H2" s="59"/>
      <c r="J2" s="59" t="s">
        <v>296</v>
      </c>
      <c r="K2" s="59"/>
      <c r="L2" s="59"/>
      <c r="N2" s="59" t="s">
        <v>296</v>
      </c>
      <c r="O2" s="59"/>
      <c r="P2" s="59"/>
      <c r="R2" s="59" t="s">
        <v>296</v>
      </c>
      <c r="S2" s="59"/>
      <c r="T2" s="59"/>
      <c r="V2" s="59" t="s">
        <v>296</v>
      </c>
      <c r="W2" s="59"/>
      <c r="X2" s="59"/>
      <c r="Z2" s="59" t="s">
        <v>296</v>
      </c>
      <c r="AA2" s="59"/>
      <c r="AB2" s="59"/>
      <c r="AC2" s="4"/>
      <c r="AD2" s="59" t="s">
        <v>296</v>
      </c>
      <c r="AE2" s="59"/>
      <c r="AF2" s="59"/>
      <c r="AG2" s="4"/>
      <c r="AH2" s="59" t="s">
        <v>296</v>
      </c>
      <c r="AI2" s="59"/>
      <c r="AJ2" s="59"/>
      <c r="AK2" s="4"/>
      <c r="AL2" s="59" t="s">
        <v>296</v>
      </c>
      <c r="AM2" s="59"/>
      <c r="AN2" s="59"/>
      <c r="AO2" s="4"/>
      <c r="AP2" s="59" t="s">
        <v>296</v>
      </c>
      <c r="AQ2" s="59"/>
      <c r="AR2" s="59"/>
      <c r="AS2" s="4"/>
      <c r="AT2" s="59" t="s">
        <v>296</v>
      </c>
      <c r="AU2" s="59"/>
      <c r="AV2" s="59"/>
      <c r="AX2" s="59" t="s">
        <v>296</v>
      </c>
      <c r="AY2" s="59"/>
      <c r="AZ2" s="59"/>
      <c r="BB2" s="59" t="s">
        <v>296</v>
      </c>
      <c r="BC2" s="59"/>
      <c r="BD2" s="59"/>
      <c r="BF2" s="59" t="s">
        <v>296</v>
      </c>
      <c r="BG2" s="59"/>
      <c r="BH2" s="59"/>
      <c r="BJ2" s="59" t="s">
        <v>296</v>
      </c>
      <c r="BK2" s="59"/>
      <c r="BL2" s="59"/>
      <c r="BN2" s="59" t="s">
        <v>296</v>
      </c>
      <c r="BO2" s="59"/>
      <c r="BP2" s="59"/>
      <c r="BR2" s="59" t="s">
        <v>296</v>
      </c>
      <c r="BS2" s="59"/>
      <c r="BT2" s="59"/>
      <c r="BV2" s="59" t="s">
        <v>296</v>
      </c>
      <c r="BW2" s="59"/>
      <c r="BX2" s="59"/>
      <c r="BZ2" s="59" t="s">
        <v>296</v>
      </c>
      <c r="CA2" s="59"/>
      <c r="CB2" s="59"/>
      <c r="CD2" s="59" t="s">
        <v>296</v>
      </c>
      <c r="CE2" s="59"/>
      <c r="CF2" s="59"/>
    </row>
    <row r="4" spans="2:84" s="12" customFormat="1" ht="39.75" customHeight="1" x14ac:dyDescent="0.2">
      <c r="B4" s="47" t="s">
        <v>384</v>
      </c>
      <c r="C4" s="51"/>
      <c r="D4" s="52"/>
      <c r="F4" s="47" t="s">
        <v>373</v>
      </c>
      <c r="G4" s="51"/>
      <c r="H4" s="52"/>
      <c r="J4" s="47" t="s">
        <v>360</v>
      </c>
      <c r="K4" s="51"/>
      <c r="L4" s="52"/>
      <c r="N4" s="47" t="s">
        <v>340</v>
      </c>
      <c r="O4" s="51"/>
      <c r="P4" s="52"/>
      <c r="R4" s="47" t="s">
        <v>331</v>
      </c>
      <c r="S4" s="51"/>
      <c r="T4" s="52"/>
      <c r="V4" s="47" t="s">
        <v>320</v>
      </c>
      <c r="W4" s="51"/>
      <c r="X4" s="52"/>
      <c r="Z4" s="47" t="s">
        <v>311</v>
      </c>
      <c r="AA4" s="51"/>
      <c r="AB4" s="52"/>
      <c r="AD4" s="47" t="s">
        <v>297</v>
      </c>
      <c r="AE4" s="51"/>
      <c r="AF4" s="52"/>
      <c r="AH4" s="47" t="s">
        <v>298</v>
      </c>
      <c r="AI4" s="51"/>
      <c r="AJ4" s="52"/>
      <c r="AL4" s="47" t="s">
        <v>299</v>
      </c>
      <c r="AM4" s="51"/>
      <c r="AN4" s="52"/>
      <c r="AP4" s="47" t="s">
        <v>300</v>
      </c>
      <c r="AQ4" s="51"/>
      <c r="AR4" s="52"/>
      <c r="AT4" s="47" t="s">
        <v>301</v>
      </c>
      <c r="AU4" s="51"/>
      <c r="AV4" s="52"/>
      <c r="AX4" s="47" t="s">
        <v>302</v>
      </c>
      <c r="AY4" s="51"/>
      <c r="AZ4" s="52"/>
      <c r="BB4" s="47" t="s">
        <v>303</v>
      </c>
      <c r="BC4" s="51"/>
      <c r="BD4" s="52"/>
      <c r="BF4" s="47" t="s">
        <v>304</v>
      </c>
      <c r="BG4" s="51"/>
      <c r="BH4" s="52"/>
      <c r="BJ4" s="47" t="s">
        <v>305</v>
      </c>
      <c r="BK4" s="51"/>
      <c r="BL4" s="52"/>
      <c r="BN4" s="47" t="s">
        <v>306</v>
      </c>
      <c r="BO4" s="51"/>
      <c r="BP4" s="52"/>
      <c r="BR4" s="47" t="s">
        <v>307</v>
      </c>
      <c r="BS4" s="51"/>
      <c r="BT4" s="52"/>
      <c r="BV4" s="47" t="s">
        <v>308</v>
      </c>
      <c r="BW4" s="51"/>
      <c r="BX4" s="52"/>
      <c r="BZ4" s="47" t="s">
        <v>309</v>
      </c>
      <c r="CA4" s="51"/>
      <c r="CB4" s="52"/>
      <c r="CD4" s="47" t="s">
        <v>310</v>
      </c>
      <c r="CE4" s="51"/>
      <c r="CF4" s="52"/>
    </row>
    <row r="5" spans="2:84" s="12" customFormat="1" ht="77.25" customHeight="1" x14ac:dyDescent="0.2">
      <c r="B5" s="32"/>
      <c r="C5" s="14" t="s">
        <v>208</v>
      </c>
      <c r="D5" s="41" t="s">
        <v>209</v>
      </c>
      <c r="F5" s="32"/>
      <c r="G5" s="14" t="s">
        <v>208</v>
      </c>
      <c r="H5" s="41" t="s">
        <v>209</v>
      </c>
      <c r="J5" s="32"/>
      <c r="K5" s="14" t="s">
        <v>208</v>
      </c>
      <c r="L5" s="41" t="s">
        <v>209</v>
      </c>
      <c r="N5" s="32"/>
      <c r="O5" s="14" t="s">
        <v>208</v>
      </c>
      <c r="P5" s="41" t="s">
        <v>209</v>
      </c>
      <c r="R5" s="32"/>
      <c r="S5" s="14" t="s">
        <v>208</v>
      </c>
      <c r="T5" s="41" t="s">
        <v>209</v>
      </c>
      <c r="V5" s="32"/>
      <c r="W5" s="14" t="s">
        <v>208</v>
      </c>
      <c r="X5" s="41" t="s">
        <v>209</v>
      </c>
      <c r="Z5" s="32"/>
      <c r="AA5" s="14" t="s">
        <v>208</v>
      </c>
      <c r="AB5" s="41" t="s">
        <v>209</v>
      </c>
      <c r="AD5" s="32"/>
      <c r="AE5" s="14" t="s">
        <v>208</v>
      </c>
      <c r="AF5" s="41" t="s">
        <v>209</v>
      </c>
      <c r="AH5" s="32"/>
      <c r="AI5" s="14" t="s">
        <v>208</v>
      </c>
      <c r="AJ5" s="41" t="s">
        <v>209</v>
      </c>
      <c r="AL5" s="32"/>
      <c r="AM5" s="14" t="s">
        <v>208</v>
      </c>
      <c r="AN5" s="41" t="s">
        <v>209</v>
      </c>
      <c r="AP5" s="32"/>
      <c r="AQ5" s="14" t="s">
        <v>208</v>
      </c>
      <c r="AR5" s="41" t="s">
        <v>209</v>
      </c>
      <c r="AT5" s="32"/>
      <c r="AU5" s="14" t="s">
        <v>208</v>
      </c>
      <c r="AV5" s="41" t="s">
        <v>209</v>
      </c>
      <c r="AX5" s="32"/>
      <c r="AY5" s="14" t="s">
        <v>208</v>
      </c>
      <c r="AZ5" s="41" t="s">
        <v>209</v>
      </c>
      <c r="BB5" s="32"/>
      <c r="BC5" s="14" t="s">
        <v>208</v>
      </c>
      <c r="BD5" s="41" t="s">
        <v>209</v>
      </c>
      <c r="BF5" s="32"/>
      <c r="BG5" s="14" t="s">
        <v>279</v>
      </c>
      <c r="BH5" s="41" t="s">
        <v>209</v>
      </c>
      <c r="BJ5" s="32"/>
      <c r="BK5" s="14" t="s">
        <v>279</v>
      </c>
      <c r="BL5" s="41" t="s">
        <v>209</v>
      </c>
      <c r="BN5" s="32"/>
      <c r="BO5" s="14" t="s">
        <v>279</v>
      </c>
      <c r="BP5" s="41" t="s">
        <v>209</v>
      </c>
      <c r="BR5" s="32"/>
      <c r="BS5" s="14" t="s">
        <v>279</v>
      </c>
      <c r="BT5" s="41" t="s">
        <v>209</v>
      </c>
      <c r="BV5" s="32"/>
      <c r="BW5" s="14" t="s">
        <v>279</v>
      </c>
      <c r="BX5" s="41" t="s">
        <v>209</v>
      </c>
      <c r="BZ5" s="32"/>
      <c r="CA5" s="14" t="s">
        <v>279</v>
      </c>
      <c r="CB5" s="41" t="s">
        <v>209</v>
      </c>
      <c r="CD5" s="32"/>
      <c r="CE5" s="14" t="s">
        <v>279</v>
      </c>
      <c r="CF5" s="41" t="s">
        <v>209</v>
      </c>
    </row>
    <row r="6" spans="2:84" s="12" customFormat="1" ht="12.75" customHeight="1" x14ac:dyDescent="0.2">
      <c r="B6" s="33" t="s">
        <v>142</v>
      </c>
      <c r="C6" s="16">
        <v>46652536</v>
      </c>
      <c r="D6" s="42">
        <f>C6/$C$24</f>
        <v>0.22056083202048463</v>
      </c>
      <c r="F6" s="33" t="s">
        <v>90</v>
      </c>
      <c r="G6" s="16">
        <v>44293923</v>
      </c>
      <c r="H6" s="42">
        <f>G6/$G$23</f>
        <v>0.21658575883131384</v>
      </c>
      <c r="J6" s="33" t="s">
        <v>90</v>
      </c>
      <c r="K6" s="16">
        <v>45194302</v>
      </c>
      <c r="L6" s="42">
        <f>K6/$K$21</f>
        <v>0.23138680107934459</v>
      </c>
      <c r="N6" s="33" t="s">
        <v>90</v>
      </c>
      <c r="O6" s="16">
        <v>43561571</v>
      </c>
      <c r="P6" s="42">
        <f>O6/$O$23</f>
        <v>0.18266486407492324</v>
      </c>
      <c r="R6" s="33" t="s">
        <v>90</v>
      </c>
      <c r="S6" s="16">
        <v>45069962</v>
      </c>
      <c r="T6" s="42">
        <f>S6/$S$23</f>
        <v>0.20329201910087774</v>
      </c>
      <c r="V6" s="13" t="s">
        <v>90</v>
      </c>
      <c r="W6" s="16">
        <v>45484346</v>
      </c>
      <c r="X6" s="42">
        <f>W6/$W$23</f>
        <v>0.18934452831487175</v>
      </c>
      <c r="Z6" s="13" t="s">
        <v>90</v>
      </c>
      <c r="AA6" s="16">
        <v>45522170</v>
      </c>
      <c r="AB6" s="42">
        <f>AA6/$AA$21</f>
        <v>0.21659372876378194</v>
      </c>
      <c r="AD6" s="13" t="s">
        <v>90</v>
      </c>
      <c r="AE6" s="16">
        <v>46568174</v>
      </c>
      <c r="AF6" s="42">
        <f>AE6/$AE$23</f>
        <v>0.20670223729834189</v>
      </c>
      <c r="AH6" s="13" t="s">
        <v>90</v>
      </c>
      <c r="AI6" s="16">
        <v>46370821</v>
      </c>
      <c r="AJ6" s="42">
        <f>AI6/$AI$24</f>
        <v>0.20100667754294238</v>
      </c>
      <c r="AL6" s="13" t="s">
        <v>90</v>
      </c>
      <c r="AM6" s="16">
        <v>46235350</v>
      </c>
      <c r="AN6" s="42">
        <f t="shared" ref="AN6:AN23" si="0">AM6/$AM$24</f>
        <v>0.19566170646236672</v>
      </c>
      <c r="AP6" s="13" t="s">
        <v>90</v>
      </c>
      <c r="AQ6" s="16">
        <v>46395140</v>
      </c>
      <c r="AR6" s="42">
        <f>AQ6/$AQ$29</f>
        <v>0.23407020230284226</v>
      </c>
      <c r="AT6" s="13" t="s">
        <v>90</v>
      </c>
      <c r="AU6" s="16">
        <v>50339959</v>
      </c>
      <c r="AV6" s="42">
        <f t="shared" ref="AV6:AV25" si="1">AU6/$AU$26</f>
        <v>0.23624026290662467</v>
      </c>
      <c r="AX6" s="13" t="s">
        <v>90</v>
      </c>
      <c r="AY6" s="16">
        <v>51919215</v>
      </c>
      <c r="AZ6" s="42">
        <f t="shared" ref="AZ6:AZ25" si="2">AY6/$AY$26</f>
        <v>0.24516352505620206</v>
      </c>
      <c r="BB6" s="13" t="s">
        <v>90</v>
      </c>
      <c r="BC6" s="16">
        <v>52587231</v>
      </c>
      <c r="BD6" s="42">
        <f t="shared" ref="BD6:BD24" si="3">BC6/$BC$25</f>
        <v>0.23269109554466277</v>
      </c>
      <c r="BF6" s="13" t="s">
        <v>20</v>
      </c>
      <c r="BG6" s="16">
        <v>50109</v>
      </c>
      <c r="BH6" s="42">
        <f>BG6/$BG$30</f>
        <v>0.22219413885304565</v>
      </c>
      <c r="BJ6" s="13" t="s">
        <v>20</v>
      </c>
      <c r="BK6" s="38">
        <v>51323</v>
      </c>
      <c r="BL6" s="42">
        <f>BK6/$BK$33</f>
        <v>0.22084572254758103</v>
      </c>
      <c r="BN6" s="13" t="s">
        <v>20</v>
      </c>
      <c r="BO6" s="38">
        <v>48165</v>
      </c>
      <c r="BP6" s="42">
        <f>BO6/$BO$33</f>
        <v>0.22274583435460824</v>
      </c>
      <c r="BR6" s="13" t="s">
        <v>20</v>
      </c>
      <c r="BS6" s="38">
        <v>47889</v>
      </c>
      <c r="BT6" s="42">
        <f>BS6/$BS$35</f>
        <v>0.22873887686818462</v>
      </c>
      <c r="BV6" s="13" t="s">
        <v>20</v>
      </c>
      <c r="BW6" s="38">
        <v>46824</v>
      </c>
      <c r="BX6" s="42">
        <f>BW6/$BW$36</f>
        <v>0.22318185717962649</v>
      </c>
      <c r="BZ6" s="13" t="s">
        <v>20</v>
      </c>
      <c r="CA6" s="38">
        <v>48139</v>
      </c>
      <c r="CB6" s="42">
        <f>CA6/$CA$34</f>
        <v>0.24213936129009542</v>
      </c>
      <c r="CD6" s="13" t="s">
        <v>20</v>
      </c>
      <c r="CE6" s="38">
        <v>44811</v>
      </c>
      <c r="CF6" s="42">
        <f>CE6/$CE$37</f>
        <v>0.22554245247406646</v>
      </c>
    </row>
    <row r="7" spans="2:84" s="12" customFormat="1" ht="12.75" customHeight="1" x14ac:dyDescent="0.2">
      <c r="B7" s="13" t="s">
        <v>90</v>
      </c>
      <c r="C7" s="16">
        <v>44179722</v>
      </c>
      <c r="D7" s="42">
        <f>C7/$C$24</f>
        <v>0.20887002247324152</v>
      </c>
      <c r="F7" s="13" t="s">
        <v>140</v>
      </c>
      <c r="G7" s="16">
        <v>40193128</v>
      </c>
      <c r="H7" s="42">
        <f t="shared" ref="H7:H22" si="4">G7/$G$23</f>
        <v>0.19653393824891346</v>
      </c>
      <c r="J7" s="13" t="s">
        <v>142</v>
      </c>
      <c r="K7" s="16">
        <v>41337816</v>
      </c>
      <c r="L7" s="42">
        <f t="shared" ref="L7:L20" si="5">K7/$K$21</f>
        <v>0.21164227755628459</v>
      </c>
      <c r="N7" s="13" t="s">
        <v>140</v>
      </c>
      <c r="O7" s="16">
        <v>40183907</v>
      </c>
      <c r="P7" s="42">
        <f t="shared" ref="P7:P22" si="6">O7/$O$23</f>
        <v>0.16850145074323322</v>
      </c>
      <c r="R7" s="13" t="s">
        <v>140</v>
      </c>
      <c r="S7" s="16">
        <v>31353439</v>
      </c>
      <c r="T7" s="42">
        <f t="shared" ref="T7:T22" si="7">S7/$S$23</f>
        <v>0.14142243829862128</v>
      </c>
      <c r="V7" s="13" t="s">
        <v>312</v>
      </c>
      <c r="W7" s="16">
        <v>37228857</v>
      </c>
      <c r="X7" s="42">
        <f t="shared" ref="X7:X22" si="8">W7/$W$23</f>
        <v>0.15497816256095692</v>
      </c>
      <c r="Z7" s="13" t="s">
        <v>168</v>
      </c>
      <c r="AA7" s="16">
        <v>31581932</v>
      </c>
      <c r="AB7" s="42">
        <f t="shared" ref="AB7:AB20" si="9">AA7/$AA$21</f>
        <v>0.15026630789885906</v>
      </c>
      <c r="AD7" s="13" t="s">
        <v>168</v>
      </c>
      <c r="AE7" s="16">
        <v>37745138</v>
      </c>
      <c r="AF7" s="42">
        <f t="shared" ref="AF7:AF22" si="10">AE7/$AE$23</f>
        <v>0.1675394116104845</v>
      </c>
      <c r="AH7" s="13" t="s">
        <v>168</v>
      </c>
      <c r="AI7" s="16">
        <v>40025887</v>
      </c>
      <c r="AJ7" s="42">
        <f t="shared" ref="AJ7:AJ23" si="11">AI7/$AI$24</f>
        <v>0.17350287072940221</v>
      </c>
      <c r="AL7" s="13" t="s">
        <v>168</v>
      </c>
      <c r="AM7" s="16">
        <v>41421362</v>
      </c>
      <c r="AN7" s="42">
        <f t="shared" si="0"/>
        <v>0.17528956464946047</v>
      </c>
      <c r="AP7" s="13" t="s">
        <v>168</v>
      </c>
      <c r="AQ7" s="16">
        <v>39865897</v>
      </c>
      <c r="AR7" s="42">
        <f t="shared" ref="AR7:AR28" si="12">AQ7/$AQ$29</f>
        <v>0.20112922551315227</v>
      </c>
      <c r="AT7" s="13" t="s">
        <v>168</v>
      </c>
      <c r="AU7" s="16">
        <v>46159935</v>
      </c>
      <c r="AV7" s="42">
        <f t="shared" si="1"/>
        <v>0.2166238391285282</v>
      </c>
      <c r="AX7" s="13" t="s">
        <v>168</v>
      </c>
      <c r="AY7" s="16">
        <v>43377023</v>
      </c>
      <c r="AZ7" s="42">
        <f t="shared" si="2"/>
        <v>0.20482713124849736</v>
      </c>
      <c r="BB7" s="13" t="s">
        <v>73</v>
      </c>
      <c r="BC7" s="16">
        <v>40714779</v>
      </c>
      <c r="BD7" s="42">
        <f t="shared" si="3"/>
        <v>0.18015716648721872</v>
      </c>
      <c r="BF7" s="13" t="s">
        <v>73</v>
      </c>
      <c r="BG7" s="16">
        <v>39780</v>
      </c>
      <c r="BH7" s="42">
        <f t="shared" ref="BH7:BH29" si="13">BG7/$BG$30</f>
        <v>0.17639311987016615</v>
      </c>
      <c r="BJ7" s="13" t="s">
        <v>28</v>
      </c>
      <c r="BK7" s="38">
        <v>39204</v>
      </c>
      <c r="BL7" s="42">
        <f t="shared" ref="BL7:BL32" si="14">BK7/$BK$33</f>
        <v>0.16869699173383018</v>
      </c>
      <c r="BN7" s="13" t="s">
        <v>28</v>
      </c>
      <c r="BO7" s="38">
        <v>32191</v>
      </c>
      <c r="BP7" s="42">
        <f t="shared" ref="BP7:BP32" si="15">BO7/$BO$33</f>
        <v>0.1488718188250637</v>
      </c>
      <c r="BR7" s="13" t="s">
        <v>28</v>
      </c>
      <c r="BS7" s="38">
        <v>29807</v>
      </c>
      <c r="BT7" s="42">
        <f t="shared" ref="BT7:BT34" si="16">BS7/$BS$35</f>
        <v>0.14237131079809515</v>
      </c>
      <c r="BV7" s="13" t="s">
        <v>27</v>
      </c>
      <c r="BW7" s="38">
        <v>34492</v>
      </c>
      <c r="BX7" s="42">
        <f t="shared" ref="BX7:BX35" si="17">BW7/$BW$36</f>
        <v>0.16440262723901583</v>
      </c>
      <c r="BZ7" s="13" t="s">
        <v>27</v>
      </c>
      <c r="CA7" s="38">
        <v>30945</v>
      </c>
      <c r="CB7" s="42">
        <f t="shared" ref="CB7:CB33" si="18">CA7/$CA$34</f>
        <v>0.15565347296624366</v>
      </c>
      <c r="CD7" s="13" t="s">
        <v>27</v>
      </c>
      <c r="CE7" s="38">
        <v>28013</v>
      </c>
      <c r="CF7" s="42">
        <f t="shared" ref="CF7:CF36" si="19">CE7/$CE$37</f>
        <v>0.14099486110901394</v>
      </c>
    </row>
    <row r="8" spans="2:84" s="12" customFormat="1" ht="12.75" customHeight="1" x14ac:dyDescent="0.2">
      <c r="B8" s="13" t="s">
        <v>140</v>
      </c>
      <c r="C8" s="16">
        <v>42441514</v>
      </c>
      <c r="D8" s="42">
        <f>C8/$C$24</f>
        <v>0.2006522354979598</v>
      </c>
      <c r="F8" s="13" t="s">
        <v>142</v>
      </c>
      <c r="G8" s="16">
        <v>34559919</v>
      </c>
      <c r="H8" s="42">
        <f t="shared" si="4"/>
        <v>0.16898901191849142</v>
      </c>
      <c r="J8" s="13" t="s">
        <v>140</v>
      </c>
      <c r="K8" s="16">
        <v>34139758</v>
      </c>
      <c r="L8" s="42">
        <f t="shared" si="5"/>
        <v>0.17478949875678937</v>
      </c>
      <c r="N8" s="13" t="s">
        <v>312</v>
      </c>
      <c r="O8" s="16">
        <v>37327038</v>
      </c>
      <c r="P8" s="42">
        <f t="shared" si="6"/>
        <v>0.15652186470936721</v>
      </c>
      <c r="R8" s="13" t="s">
        <v>168</v>
      </c>
      <c r="S8" s="16">
        <v>29371675</v>
      </c>
      <c r="T8" s="42">
        <f t="shared" si="7"/>
        <v>0.13248351784997675</v>
      </c>
      <c r="V8" s="13" t="s">
        <v>168</v>
      </c>
      <c r="W8" s="16">
        <v>32863280</v>
      </c>
      <c r="X8" s="42">
        <f>W8/$W$23</f>
        <v>0.13680491856428051</v>
      </c>
      <c r="Z8" s="13" t="s">
        <v>142</v>
      </c>
      <c r="AA8" s="16">
        <v>28682044</v>
      </c>
      <c r="AB8" s="42">
        <f t="shared" si="9"/>
        <v>0.13646868896027714</v>
      </c>
      <c r="AD8" s="13" t="s">
        <v>142</v>
      </c>
      <c r="AE8" s="16">
        <v>30736055</v>
      </c>
      <c r="AF8" s="42">
        <f t="shared" si="10"/>
        <v>0.13642818235099552</v>
      </c>
      <c r="AH8" s="13" t="s">
        <v>164</v>
      </c>
      <c r="AI8" s="16">
        <v>33210518</v>
      </c>
      <c r="AJ8" s="42">
        <f t="shared" si="11"/>
        <v>0.14395983807705462</v>
      </c>
      <c r="AL8" s="13" t="s">
        <v>142</v>
      </c>
      <c r="AM8" s="16">
        <v>35226507</v>
      </c>
      <c r="AN8" s="42">
        <f t="shared" si="0"/>
        <v>0.14907378169146565</v>
      </c>
      <c r="AP8" s="13" t="s">
        <v>142</v>
      </c>
      <c r="AQ8" s="16">
        <v>35810227</v>
      </c>
      <c r="AR8" s="42">
        <f t="shared" si="12"/>
        <v>0.18066778284106275</v>
      </c>
      <c r="AT8" s="13" t="s">
        <v>142</v>
      </c>
      <c r="AU8" s="16">
        <v>35229730</v>
      </c>
      <c r="AV8" s="42">
        <f t="shared" si="1"/>
        <v>0.165329508459262</v>
      </c>
      <c r="AX8" s="13" t="s">
        <v>142</v>
      </c>
      <c r="AY8" s="16">
        <v>37407531</v>
      </c>
      <c r="AZ8" s="42">
        <f t="shared" si="2"/>
        <v>0.17663907598774664</v>
      </c>
      <c r="BB8" s="13" t="s">
        <v>79</v>
      </c>
      <c r="BC8" s="16">
        <v>35104852</v>
      </c>
      <c r="BD8" s="42">
        <f t="shared" si="3"/>
        <v>0.1553340291070516</v>
      </c>
      <c r="BF8" s="13" t="s">
        <v>28</v>
      </c>
      <c r="BG8" s="16">
        <v>29462</v>
      </c>
      <c r="BH8" s="42">
        <f t="shared" si="13"/>
        <v>0.13064087726533019</v>
      </c>
      <c r="BJ8" s="13" t="s">
        <v>27</v>
      </c>
      <c r="BK8" s="38">
        <v>30659</v>
      </c>
      <c r="BL8" s="42">
        <f t="shared" si="14"/>
        <v>0.13192738163369808</v>
      </c>
      <c r="BN8" s="13" t="s">
        <v>27</v>
      </c>
      <c r="BO8" s="38">
        <v>26987</v>
      </c>
      <c r="BP8" s="42">
        <f t="shared" si="15"/>
        <v>0.12480518699735933</v>
      </c>
      <c r="BR8" s="13" t="s">
        <v>27</v>
      </c>
      <c r="BS8" s="38">
        <v>28256</v>
      </c>
      <c r="BT8" s="42">
        <f t="shared" si="16"/>
        <v>0.13496305424601526</v>
      </c>
      <c r="BV8" s="13" t="s">
        <v>28</v>
      </c>
      <c r="BW8" s="38">
        <v>27299</v>
      </c>
      <c r="BX8" s="42">
        <f t="shared" si="17"/>
        <v>0.13011792070618963</v>
      </c>
      <c r="BZ8" s="13" t="s">
        <v>28</v>
      </c>
      <c r="CA8" s="38">
        <v>27558</v>
      </c>
      <c r="CB8" s="42">
        <f t="shared" si="18"/>
        <v>0.13861684950731112</v>
      </c>
      <c r="CD8" s="13" t="s">
        <v>28</v>
      </c>
      <c r="CE8" s="38">
        <v>27798</v>
      </c>
      <c r="CF8" s="42">
        <f t="shared" si="19"/>
        <v>0.13991272441753363</v>
      </c>
    </row>
    <row r="9" spans="2:84" s="12" customFormat="1" ht="12.75" customHeight="1" x14ac:dyDescent="0.2">
      <c r="B9" s="33" t="s">
        <v>168</v>
      </c>
      <c r="C9" s="16">
        <v>32362558</v>
      </c>
      <c r="D9" s="42">
        <f>C9/$C$24</f>
        <v>0.15300160143043867</v>
      </c>
      <c r="F9" s="33" t="s">
        <v>168</v>
      </c>
      <c r="G9" s="16">
        <v>31962737</v>
      </c>
      <c r="H9" s="42">
        <f t="shared" si="4"/>
        <v>0.1562894676877167</v>
      </c>
      <c r="J9" s="33" t="s">
        <v>168</v>
      </c>
      <c r="K9" s="16">
        <v>32496697</v>
      </c>
      <c r="L9" s="42">
        <f t="shared" si="5"/>
        <v>0.1663773181954383</v>
      </c>
      <c r="N9" s="33" t="s">
        <v>168</v>
      </c>
      <c r="O9" s="16">
        <v>29087482</v>
      </c>
      <c r="P9" s="42">
        <f t="shared" si="6"/>
        <v>0.12197128854264178</v>
      </c>
      <c r="R9" s="33" t="s">
        <v>142</v>
      </c>
      <c r="S9" s="16">
        <v>26242065</v>
      </c>
      <c r="T9" s="42">
        <f t="shared" si="7"/>
        <v>0.11836713727929203</v>
      </c>
      <c r="V9" s="13" t="s">
        <v>142</v>
      </c>
      <c r="W9" s="16">
        <v>28723001</v>
      </c>
      <c r="X9" s="42">
        <f t="shared" si="8"/>
        <v>0.11956955643888095</v>
      </c>
      <c r="Z9" s="13" t="s">
        <v>312</v>
      </c>
      <c r="AA9" s="16">
        <v>28297928</v>
      </c>
      <c r="AB9" s="42">
        <f t="shared" si="9"/>
        <v>0.13464107141221587</v>
      </c>
      <c r="AD9" s="13" t="s">
        <v>164</v>
      </c>
      <c r="AE9" s="16">
        <v>30369218</v>
      </c>
      <c r="AF9" s="42">
        <f t="shared" si="10"/>
        <v>0.13479990230239811</v>
      </c>
      <c r="AH9" s="13" t="s">
        <v>142</v>
      </c>
      <c r="AI9" s="16">
        <v>33056569</v>
      </c>
      <c r="AJ9" s="42">
        <f t="shared" si="11"/>
        <v>0.14329250512211172</v>
      </c>
      <c r="AL9" s="13" t="s">
        <v>164</v>
      </c>
      <c r="AM9" s="16">
        <v>29128756</v>
      </c>
      <c r="AN9" s="42">
        <f t="shared" si="0"/>
        <v>0.12326892964119236</v>
      </c>
      <c r="AP9" s="13" t="s">
        <v>140</v>
      </c>
      <c r="AQ9" s="16">
        <v>20922419</v>
      </c>
      <c r="AR9" s="42">
        <f t="shared" si="12"/>
        <v>0.10555663476809921</v>
      </c>
      <c r="AT9" s="13" t="s">
        <v>140</v>
      </c>
      <c r="AU9" s="16">
        <v>18907727</v>
      </c>
      <c r="AV9" s="42">
        <f t="shared" si="1"/>
        <v>8.8732022953111375E-2</v>
      </c>
      <c r="AX9" s="13" t="s">
        <v>140</v>
      </c>
      <c r="AY9" s="16">
        <v>19515604</v>
      </c>
      <c r="AZ9" s="42">
        <f t="shared" si="2"/>
        <v>9.215305489963431E-2</v>
      </c>
      <c r="BB9" s="13" t="s">
        <v>80</v>
      </c>
      <c r="BC9" s="16">
        <v>22753993</v>
      </c>
      <c r="BD9" s="42">
        <f t="shared" si="3"/>
        <v>0.10068321641018878</v>
      </c>
      <c r="BF9" s="13" t="s">
        <v>1</v>
      </c>
      <c r="BG9" s="16">
        <v>22370</v>
      </c>
      <c r="BH9" s="42">
        <f t="shared" si="13"/>
        <v>9.9193416075807353E-2</v>
      </c>
      <c r="BJ9" s="13" t="s">
        <v>1</v>
      </c>
      <c r="BK9" s="38">
        <v>26996</v>
      </c>
      <c r="BL9" s="42">
        <f t="shared" si="14"/>
        <v>0.11616528897169881</v>
      </c>
      <c r="BN9" s="13" t="s">
        <v>1</v>
      </c>
      <c r="BO9" s="38">
        <v>22457</v>
      </c>
      <c r="BP9" s="42">
        <f t="shared" si="15"/>
        <v>0.10385556321190567</v>
      </c>
      <c r="BR9" s="13" t="s">
        <v>1</v>
      </c>
      <c r="BS9" s="38">
        <v>23551</v>
      </c>
      <c r="BT9" s="42">
        <f t="shared" si="16"/>
        <v>0.1124899097730714</v>
      </c>
      <c r="BV9" s="13" t="s">
        <v>1</v>
      </c>
      <c r="BW9" s="38">
        <v>22080</v>
      </c>
      <c r="BX9" s="42">
        <f t="shared" si="17"/>
        <v>0.10524208539480082</v>
      </c>
      <c r="BZ9" s="13" t="s">
        <v>1</v>
      </c>
      <c r="CA9" s="38">
        <v>20841</v>
      </c>
      <c r="CB9" s="42">
        <f t="shared" si="18"/>
        <v>0.10483031281594712</v>
      </c>
      <c r="CD9" s="13" t="s">
        <v>25</v>
      </c>
      <c r="CE9" s="38">
        <v>18180</v>
      </c>
      <c r="CF9" s="42">
        <f t="shared" si="19"/>
        <v>9.1503465354009689E-2</v>
      </c>
    </row>
    <row r="10" spans="2:84" s="12" customFormat="1" ht="12.75" customHeight="1" x14ac:dyDescent="0.2">
      <c r="B10" s="13" t="s">
        <v>145</v>
      </c>
      <c r="C10" s="16">
        <v>14277126</v>
      </c>
      <c r="D10" s="42">
        <f>C10/$C$24</f>
        <v>6.7498469738521694E-2</v>
      </c>
      <c r="F10" s="13" t="s">
        <v>366</v>
      </c>
      <c r="G10" s="16">
        <v>15836500</v>
      </c>
      <c r="H10" s="42">
        <f t="shared" si="4"/>
        <v>7.7436364571548608E-2</v>
      </c>
      <c r="J10" s="13" t="s">
        <v>166</v>
      </c>
      <c r="K10" s="16">
        <v>11235774</v>
      </c>
      <c r="L10" s="42">
        <f t="shared" si="5"/>
        <v>5.7525167741510244E-2</v>
      </c>
      <c r="N10" s="13" t="s">
        <v>142</v>
      </c>
      <c r="O10" s="16">
        <v>25043273</v>
      </c>
      <c r="P10" s="42">
        <f t="shared" si="6"/>
        <v>0.10501288070019778</v>
      </c>
      <c r="R10" s="13" t="s">
        <v>312</v>
      </c>
      <c r="S10" s="16">
        <v>25536956</v>
      </c>
      <c r="T10" s="42">
        <f t="shared" si="7"/>
        <v>0.11518668125192283</v>
      </c>
      <c r="V10" s="13" t="s">
        <v>140</v>
      </c>
      <c r="W10" s="16">
        <v>26511684</v>
      </c>
      <c r="X10" s="42">
        <f t="shared" si="8"/>
        <v>0.11036417456267113</v>
      </c>
      <c r="Z10" s="13" t="s">
        <v>140</v>
      </c>
      <c r="AA10" s="16">
        <v>25330054</v>
      </c>
      <c r="AB10" s="42">
        <f t="shared" si="9"/>
        <v>0.12051997621484103</v>
      </c>
      <c r="AD10" s="13" t="s">
        <v>140</v>
      </c>
      <c r="AE10" s="16">
        <v>24873380</v>
      </c>
      <c r="AF10" s="42">
        <f t="shared" si="10"/>
        <v>0.11040551633336174</v>
      </c>
      <c r="AH10" s="13" t="s">
        <v>140</v>
      </c>
      <c r="AI10" s="16">
        <v>22185121</v>
      </c>
      <c r="AJ10" s="42">
        <f t="shared" si="11"/>
        <v>9.6167317440813901E-2</v>
      </c>
      <c r="AL10" s="13" t="s">
        <v>140</v>
      </c>
      <c r="AM10" s="16">
        <v>17087713</v>
      </c>
      <c r="AN10" s="42">
        <f t="shared" si="0"/>
        <v>7.231287499973868E-2</v>
      </c>
      <c r="AP10" s="13" t="s">
        <v>179</v>
      </c>
      <c r="AQ10" s="16">
        <v>13496112</v>
      </c>
      <c r="AR10" s="42">
        <f t="shared" si="12"/>
        <v>6.8089840145795805E-2</v>
      </c>
      <c r="AT10" s="13" t="s">
        <v>179</v>
      </c>
      <c r="AU10" s="16">
        <v>14580090</v>
      </c>
      <c r="AV10" s="42">
        <f t="shared" si="1"/>
        <v>6.8422866510523955E-2</v>
      </c>
      <c r="AX10" s="13" t="s">
        <v>141</v>
      </c>
      <c r="AY10" s="16">
        <v>14267147</v>
      </c>
      <c r="AZ10" s="42">
        <f t="shared" si="2"/>
        <v>6.7369740683001819E-2</v>
      </c>
      <c r="BB10" s="13" t="s">
        <v>88</v>
      </c>
      <c r="BC10" s="16">
        <v>14999666</v>
      </c>
      <c r="BD10" s="42">
        <f t="shared" si="3"/>
        <v>6.6371410853407156E-2</v>
      </c>
      <c r="BF10" s="13" t="s">
        <v>25</v>
      </c>
      <c r="BG10" s="16">
        <v>20534</v>
      </c>
      <c r="BH10" s="42">
        <f t="shared" si="13"/>
        <v>9.1052195158722773E-2</v>
      </c>
      <c r="BJ10" s="13" t="s">
        <v>25</v>
      </c>
      <c r="BK10" s="38">
        <v>19801</v>
      </c>
      <c r="BL10" s="42">
        <f t="shared" si="14"/>
        <v>8.5204803931271597E-2</v>
      </c>
      <c r="BN10" s="13" t="s">
        <v>25</v>
      </c>
      <c r="BO10" s="38">
        <v>19088</v>
      </c>
      <c r="BP10" s="42">
        <f t="shared" si="15"/>
        <v>8.8275147641664317E-2</v>
      </c>
      <c r="BR10" s="13" t="s">
        <v>25</v>
      </c>
      <c r="BS10" s="38">
        <v>18917</v>
      </c>
      <c r="BT10" s="42">
        <f t="shared" si="16"/>
        <v>9.0355892453704373E-2</v>
      </c>
      <c r="BV10" s="13" t="s">
        <v>25</v>
      </c>
      <c r="BW10" s="38">
        <v>18564</v>
      </c>
      <c r="BX10" s="42">
        <f t="shared" si="17"/>
        <v>8.8483427231389591E-2</v>
      </c>
      <c r="BZ10" s="13" t="s">
        <v>25</v>
      </c>
      <c r="CA10" s="38">
        <v>14472</v>
      </c>
      <c r="CB10" s="42">
        <f t="shared" si="18"/>
        <v>7.2794217507431827E-2</v>
      </c>
      <c r="CD10" s="13" t="s">
        <v>43</v>
      </c>
      <c r="CE10" s="38">
        <v>10547</v>
      </c>
      <c r="CF10" s="42">
        <f t="shared" si="19"/>
        <v>5.3085096209501664E-2</v>
      </c>
    </row>
    <row r="11" spans="2:84" s="12" customFormat="1" ht="12.75" customHeight="1" x14ac:dyDescent="0.2">
      <c r="B11" s="33" t="s">
        <v>179</v>
      </c>
      <c r="C11" s="16">
        <v>8347725</v>
      </c>
      <c r="D11" s="42">
        <f>C11/$C$24</f>
        <v>3.9465832500042444E-2</v>
      </c>
      <c r="F11" s="33" t="s">
        <v>179</v>
      </c>
      <c r="G11" s="16">
        <v>8558399</v>
      </c>
      <c r="H11" s="42">
        <f t="shared" si="4"/>
        <v>4.1848344338255107E-2</v>
      </c>
      <c r="J11" s="33" t="s">
        <v>179</v>
      </c>
      <c r="K11" s="16">
        <v>8954730</v>
      </c>
      <c r="L11" s="42">
        <f t="shared" si="5"/>
        <v>4.5846627506919771E-2</v>
      </c>
      <c r="N11" s="33" t="s">
        <v>145</v>
      </c>
      <c r="O11" s="16">
        <v>14337285</v>
      </c>
      <c r="P11" s="42">
        <f t="shared" si="6"/>
        <v>6.0119921196791451E-2</v>
      </c>
      <c r="R11" s="33" t="s">
        <v>145</v>
      </c>
      <c r="S11" s="16">
        <v>16017416</v>
      </c>
      <c r="T11" s="42">
        <f t="shared" si="7"/>
        <v>7.2247960613295054E-2</v>
      </c>
      <c r="V11" s="13" t="s">
        <v>145</v>
      </c>
      <c r="W11" s="16">
        <v>14341374</v>
      </c>
      <c r="X11" s="42">
        <f t="shared" si="8"/>
        <v>5.9700994610698929E-2</v>
      </c>
      <c r="Z11" s="13" t="s">
        <v>145</v>
      </c>
      <c r="AA11" s="16">
        <v>14669902</v>
      </c>
      <c r="AB11" s="42">
        <f t="shared" si="9"/>
        <v>6.9799150057637024E-2</v>
      </c>
      <c r="AD11" s="13" t="s">
        <v>145</v>
      </c>
      <c r="AE11" s="16">
        <v>12277016</v>
      </c>
      <c r="AF11" s="42">
        <f t="shared" si="10"/>
        <v>5.449401289703866E-2</v>
      </c>
      <c r="AH11" s="13" t="s">
        <v>179</v>
      </c>
      <c r="AI11" s="16">
        <v>12704048</v>
      </c>
      <c r="AJ11" s="42">
        <f t="shared" si="11"/>
        <v>5.5069080614856096E-2</v>
      </c>
      <c r="AL11" s="13" t="s">
        <v>183</v>
      </c>
      <c r="AM11" s="16">
        <v>13816824</v>
      </c>
      <c r="AN11" s="42">
        <f t="shared" si="0"/>
        <v>5.8470918068754395E-2</v>
      </c>
      <c r="AP11" s="13" t="s">
        <v>145</v>
      </c>
      <c r="AQ11" s="16">
        <v>10776322</v>
      </c>
      <c r="AR11" s="42">
        <f t="shared" si="12"/>
        <v>5.4368105595124179E-2</v>
      </c>
      <c r="AT11" s="13" t="s">
        <v>145</v>
      </c>
      <c r="AU11" s="16">
        <v>11732814</v>
      </c>
      <c r="AV11" s="42">
        <f t="shared" si="1"/>
        <v>5.506089236176228E-2</v>
      </c>
      <c r="AX11" s="13" t="s">
        <v>145</v>
      </c>
      <c r="AY11" s="16">
        <v>10372106</v>
      </c>
      <c r="AZ11" s="42">
        <f t="shared" si="2"/>
        <v>4.8977282673025466E-2</v>
      </c>
      <c r="BB11" s="13" t="s">
        <v>81</v>
      </c>
      <c r="BC11" s="16">
        <v>14107207</v>
      </c>
      <c r="BD11" s="42">
        <f t="shared" si="3"/>
        <v>6.2422405391630818E-2</v>
      </c>
      <c r="BF11" s="13" t="s">
        <v>40</v>
      </c>
      <c r="BG11" s="16">
        <v>11884</v>
      </c>
      <c r="BH11" s="42">
        <f t="shared" si="13"/>
        <v>5.2696225151761047E-2</v>
      </c>
      <c r="BJ11" s="13" t="s">
        <v>4</v>
      </c>
      <c r="BK11" s="38">
        <v>9239</v>
      </c>
      <c r="BL11" s="42">
        <f t="shared" si="14"/>
        <v>3.9755930686380399E-2</v>
      </c>
      <c r="BN11" s="13" t="s">
        <v>40</v>
      </c>
      <c r="BO11" s="38">
        <v>10202</v>
      </c>
      <c r="BP11" s="42">
        <f t="shared" si="15"/>
        <v>4.7180587606887016E-2</v>
      </c>
      <c r="BR11" s="13" t="s">
        <v>4</v>
      </c>
      <c r="BS11" s="38">
        <v>8970</v>
      </c>
      <c r="BT11" s="42">
        <f t="shared" si="16"/>
        <v>4.2844655881467894E-2</v>
      </c>
      <c r="BV11" s="13" t="s">
        <v>4</v>
      </c>
      <c r="BW11" s="38">
        <v>9700</v>
      </c>
      <c r="BX11" s="42">
        <f t="shared" si="17"/>
        <v>4.6234068312027532E-2</v>
      </c>
      <c r="BZ11" s="13" t="s">
        <v>43</v>
      </c>
      <c r="CA11" s="38">
        <v>9541</v>
      </c>
      <c r="CB11" s="42">
        <f t="shared" si="18"/>
        <v>4.7991267913101654E-2</v>
      </c>
      <c r="CD11" s="13" t="s">
        <v>4</v>
      </c>
      <c r="CE11" s="38">
        <v>9310</v>
      </c>
      <c r="CF11" s="42">
        <f t="shared" si="19"/>
        <v>4.6859035338054467E-2</v>
      </c>
    </row>
    <row r="12" spans="2:84" s="12" customFormat="1" ht="12.75" customHeight="1" x14ac:dyDescent="0.2">
      <c r="B12" s="13" t="s">
        <v>138</v>
      </c>
      <c r="C12" s="16">
        <v>7023945</v>
      </c>
      <c r="D12" s="42">
        <f>C12/$C$24</f>
        <v>3.3207351327398854E-2</v>
      </c>
      <c r="F12" s="13" t="s">
        <v>138</v>
      </c>
      <c r="G12" s="16">
        <v>7315160</v>
      </c>
      <c r="H12" s="42">
        <f t="shared" si="4"/>
        <v>3.5769229101077223E-2</v>
      </c>
      <c r="J12" s="13" t="s">
        <v>346</v>
      </c>
      <c r="K12" s="16">
        <v>7952434</v>
      </c>
      <c r="L12" s="42">
        <f t="shared" si="5"/>
        <v>4.0715049964807876E-2</v>
      </c>
      <c r="N12" s="13" t="s">
        <v>166</v>
      </c>
      <c r="O12" s="16">
        <v>13784061</v>
      </c>
      <c r="P12" s="42">
        <f t="shared" si="6"/>
        <v>5.7800110766561899E-2</v>
      </c>
      <c r="R12" s="13" t="s">
        <v>166</v>
      </c>
      <c r="S12" s="16">
        <v>13418586</v>
      </c>
      <c r="T12" s="42">
        <f t="shared" si="7"/>
        <v>6.0525709815747585E-2</v>
      </c>
      <c r="V12" s="13" t="s">
        <v>166</v>
      </c>
      <c r="W12" s="16">
        <v>13704752</v>
      </c>
      <c r="X12" s="42">
        <f t="shared" si="8"/>
        <v>5.7050832458100977E-2</v>
      </c>
      <c r="Z12" s="13" t="s">
        <v>179</v>
      </c>
      <c r="AA12" s="16">
        <v>10620641</v>
      </c>
      <c r="AB12" s="42">
        <f t="shared" si="9"/>
        <v>5.0532833475458262E-2</v>
      </c>
      <c r="AD12" s="13" t="s">
        <v>179</v>
      </c>
      <c r="AE12" s="16">
        <v>11713571</v>
      </c>
      <c r="AF12" s="42">
        <f t="shared" si="10"/>
        <v>5.1993048566881236E-2</v>
      </c>
      <c r="AH12" s="13" t="s">
        <v>145</v>
      </c>
      <c r="AI12" s="16">
        <v>12130526</v>
      </c>
      <c r="AJ12" s="42">
        <f t="shared" si="11"/>
        <v>5.2582996710545164E-2</v>
      </c>
      <c r="AL12" s="13" t="s">
        <v>145</v>
      </c>
      <c r="AM12" s="16">
        <v>12740183</v>
      </c>
      <c r="AN12" s="42">
        <f t="shared" si="0"/>
        <v>5.3914719936646628E-2</v>
      </c>
      <c r="AP12" s="13" t="s">
        <v>139</v>
      </c>
      <c r="AQ12" s="16">
        <v>8708568</v>
      </c>
      <c r="AR12" s="42">
        <f t="shared" si="12"/>
        <v>4.3935987121238522E-2</v>
      </c>
      <c r="AT12" s="13" t="s">
        <v>139</v>
      </c>
      <c r="AU12" s="16">
        <v>10426210</v>
      </c>
      <c r="AV12" s="42">
        <f t="shared" si="1"/>
        <v>4.892913384215667E-2</v>
      </c>
      <c r="AX12" s="13" t="s">
        <v>139</v>
      </c>
      <c r="AY12" s="16">
        <v>8933945</v>
      </c>
      <c r="AZ12" s="42">
        <f t="shared" si="2"/>
        <v>4.2186258957463647E-2</v>
      </c>
      <c r="BB12" s="13" t="s">
        <v>40</v>
      </c>
      <c r="BC12" s="16">
        <v>12285131</v>
      </c>
      <c r="BD12" s="42">
        <f t="shared" si="3"/>
        <v>5.435997554805079E-2</v>
      </c>
      <c r="BF12" s="13" t="s">
        <v>4</v>
      </c>
      <c r="BG12" s="16">
        <v>10375</v>
      </c>
      <c r="BH12" s="42">
        <f t="shared" si="13"/>
        <v>4.6004992927425187E-2</v>
      </c>
      <c r="BJ12" s="13" t="s">
        <v>43</v>
      </c>
      <c r="BK12" s="38">
        <v>8962</v>
      </c>
      <c r="BL12" s="42">
        <f t="shared" si="14"/>
        <v>3.8563984285240951E-2</v>
      </c>
      <c r="BN12" s="13" t="s">
        <v>4</v>
      </c>
      <c r="BO12" s="38">
        <v>9673</v>
      </c>
      <c r="BP12" s="42">
        <f t="shared" si="15"/>
        <v>4.4734152511411301E-2</v>
      </c>
      <c r="BR12" s="13" t="s">
        <v>43</v>
      </c>
      <c r="BS12" s="38">
        <v>6921</v>
      </c>
      <c r="BT12" s="42">
        <f t="shared" si="16"/>
        <v>3.305773281556737E-2</v>
      </c>
      <c r="BV12" s="13" t="s">
        <v>40</v>
      </c>
      <c r="BW12" s="38">
        <v>7661</v>
      </c>
      <c r="BX12" s="42">
        <f t="shared" si="17"/>
        <v>3.6515381168911641E-2</v>
      </c>
      <c r="BZ12" s="13" t="s">
        <v>4</v>
      </c>
      <c r="CA12" s="38">
        <v>8025</v>
      </c>
      <c r="CB12" s="42">
        <f t="shared" si="18"/>
        <v>4.0365781888967694E-2</v>
      </c>
      <c r="CD12" s="13" t="s">
        <v>62</v>
      </c>
      <c r="CE12" s="38">
        <v>8606</v>
      </c>
      <c r="CF12" s="42">
        <f t="shared" si="19"/>
        <v>4.3315666822695678E-2</v>
      </c>
    </row>
    <row r="13" spans="2:84" s="12" customFormat="1" ht="12.75" customHeight="1" x14ac:dyDescent="0.2">
      <c r="B13" s="13" t="s">
        <v>346</v>
      </c>
      <c r="C13" s="16">
        <v>4363334</v>
      </c>
      <c r="D13" s="42">
        <f>C13/$C$24</f>
        <v>2.0628687311302206E-2</v>
      </c>
      <c r="F13" s="13" t="s">
        <v>346</v>
      </c>
      <c r="G13" s="16">
        <v>5230837</v>
      </c>
      <c r="H13" s="42">
        <f t="shared" si="4"/>
        <v>2.5577431941801888E-2</v>
      </c>
      <c r="J13" s="13" t="s">
        <v>138</v>
      </c>
      <c r="K13" s="16">
        <v>6802533</v>
      </c>
      <c r="L13" s="42">
        <f t="shared" si="5"/>
        <v>3.4827761032943425E-2</v>
      </c>
      <c r="N13" s="13" t="s">
        <v>179</v>
      </c>
      <c r="O13" s="16">
        <v>9274194</v>
      </c>
      <c r="P13" s="42">
        <f t="shared" si="6"/>
        <v>3.8889079239462429E-2</v>
      </c>
      <c r="R13" s="13" t="s">
        <v>179</v>
      </c>
      <c r="S13" s="16">
        <v>9569090</v>
      </c>
      <c r="T13" s="42">
        <f t="shared" si="7"/>
        <v>4.3162220262311694E-2</v>
      </c>
      <c r="V13" s="13" t="s">
        <v>139</v>
      </c>
      <c r="W13" s="16">
        <v>10909224</v>
      </c>
      <c r="X13" s="42">
        <f t="shared" si="8"/>
        <v>4.5413467582039728E-2</v>
      </c>
      <c r="Z13" s="13" t="s">
        <v>139</v>
      </c>
      <c r="AA13" s="16">
        <v>9211111</v>
      </c>
      <c r="AB13" s="42">
        <f t="shared" si="9"/>
        <v>4.382631314691475E-2</v>
      </c>
      <c r="AD13" s="13" t="s">
        <v>139</v>
      </c>
      <c r="AE13" s="16">
        <v>9160716</v>
      </c>
      <c r="AF13" s="42">
        <f t="shared" si="10"/>
        <v>4.0661686508359066E-2</v>
      </c>
      <c r="AH13" s="13" t="s">
        <v>139</v>
      </c>
      <c r="AI13" s="16">
        <v>9387780</v>
      </c>
      <c r="AJ13" s="42">
        <f t="shared" si="11"/>
        <v>4.0693833462730443E-2</v>
      </c>
      <c r="AL13" s="13" t="s">
        <v>179</v>
      </c>
      <c r="AM13" s="16">
        <v>12540687</v>
      </c>
      <c r="AN13" s="42">
        <f t="shared" si="0"/>
        <v>5.3070480025141337E-2</v>
      </c>
      <c r="AP13" s="13" t="s">
        <v>143</v>
      </c>
      <c r="AQ13" s="16">
        <v>6679157</v>
      </c>
      <c r="AR13" s="42">
        <f t="shared" si="12"/>
        <v>3.3697314636887507E-2</v>
      </c>
      <c r="AT13" s="13" t="s">
        <v>143</v>
      </c>
      <c r="AU13" s="16">
        <v>6254472</v>
      </c>
      <c r="AV13" s="42">
        <f t="shared" si="1"/>
        <v>2.9351595411949434E-2</v>
      </c>
      <c r="AX13" s="13" t="s">
        <v>143</v>
      </c>
      <c r="AY13" s="16">
        <v>6525879</v>
      </c>
      <c r="AZ13" s="42">
        <f t="shared" si="2"/>
        <v>3.0815325303555588E-2</v>
      </c>
      <c r="BB13" s="13" t="s">
        <v>87</v>
      </c>
      <c r="BC13" s="16">
        <v>7011669</v>
      </c>
      <c r="BD13" s="42">
        <f t="shared" si="3"/>
        <v>3.1025648435578403E-2</v>
      </c>
      <c r="BF13" s="13" t="s">
        <v>36</v>
      </c>
      <c r="BG13" s="16">
        <v>6719</v>
      </c>
      <c r="BH13" s="42">
        <f t="shared" si="13"/>
        <v>2.9793498552228414E-2</v>
      </c>
      <c r="BJ13" s="13" t="s">
        <v>40</v>
      </c>
      <c r="BK13" s="38">
        <v>7046</v>
      </c>
      <c r="BL13" s="42">
        <f t="shared" si="14"/>
        <v>3.0319329756059776E-2</v>
      </c>
      <c r="BN13" s="13" t="s">
        <v>43</v>
      </c>
      <c r="BO13" s="38">
        <v>6668</v>
      </c>
      <c r="BP13" s="42">
        <f t="shared" si="15"/>
        <v>3.0837106269625821E-2</v>
      </c>
      <c r="BR13" s="13" t="s">
        <v>40</v>
      </c>
      <c r="BS13" s="38">
        <v>6175</v>
      </c>
      <c r="BT13" s="42">
        <f t="shared" si="16"/>
        <v>2.9494509483619202E-2</v>
      </c>
      <c r="BV13" s="13" t="s">
        <v>43</v>
      </c>
      <c r="BW13" s="38">
        <v>4777</v>
      </c>
      <c r="BX13" s="42">
        <f t="shared" si="17"/>
        <v>2.2769087043974796E-2</v>
      </c>
      <c r="BZ13" s="13" t="s">
        <v>40</v>
      </c>
      <c r="CA13" s="38">
        <v>6195</v>
      </c>
      <c r="CB13" s="42">
        <f t="shared" si="18"/>
        <v>3.1160874617090946E-2</v>
      </c>
      <c r="CD13" s="13" t="s">
        <v>64</v>
      </c>
      <c r="CE13" s="38">
        <v>8402</v>
      </c>
      <c r="CF13" s="42">
        <f t="shared" si="19"/>
        <v>4.2288895264267844E-2</v>
      </c>
    </row>
    <row r="14" spans="2:84" s="12" customFormat="1" ht="12.75" customHeight="1" x14ac:dyDescent="0.2">
      <c r="B14" s="13" t="s">
        <v>341</v>
      </c>
      <c r="C14" s="16">
        <v>2488897</v>
      </c>
      <c r="D14" s="42">
        <f>C14/$C$24</f>
        <v>1.1766845710880287E-2</v>
      </c>
      <c r="F14" s="13" t="s">
        <v>166</v>
      </c>
      <c r="G14" s="16">
        <v>4859512</v>
      </c>
      <c r="H14" s="42">
        <f t="shared" si="4"/>
        <v>2.3761749305200978E-2</v>
      </c>
      <c r="J14" s="13" t="s">
        <v>83</v>
      </c>
      <c r="K14" s="16">
        <v>2310264</v>
      </c>
      <c r="L14" s="42">
        <f t="shared" si="5"/>
        <v>1.1828141445989605E-2</v>
      </c>
      <c r="N14" s="13" t="s">
        <v>139</v>
      </c>
      <c r="O14" s="16">
        <v>9140003</v>
      </c>
      <c r="P14" s="42">
        <f t="shared" si="6"/>
        <v>3.8326381884606291E-2</v>
      </c>
      <c r="R14" s="13" t="s">
        <v>139</v>
      </c>
      <c r="S14" s="16">
        <v>9016326</v>
      </c>
      <c r="T14" s="42">
        <f t="shared" si="7"/>
        <v>4.0668929727780571E-2</v>
      </c>
      <c r="V14" s="13" t="s">
        <v>179</v>
      </c>
      <c r="W14" s="16">
        <v>10062257</v>
      </c>
      <c r="X14" s="42">
        <f t="shared" si="8"/>
        <v>4.1887670660319405E-2</v>
      </c>
      <c r="Z14" s="13" t="s">
        <v>138</v>
      </c>
      <c r="AA14" s="16">
        <v>5919444</v>
      </c>
      <c r="AB14" s="42">
        <f t="shared" si="9"/>
        <v>2.8164616233549423E-2</v>
      </c>
      <c r="AD14" s="13" t="s">
        <v>138</v>
      </c>
      <c r="AE14" s="16">
        <v>5646563</v>
      </c>
      <c r="AF14" s="42">
        <f t="shared" si="10"/>
        <v>2.506340929635844E-2</v>
      </c>
      <c r="AH14" s="13" t="s">
        <v>138</v>
      </c>
      <c r="AI14" s="16">
        <v>5917176</v>
      </c>
      <c r="AJ14" s="42">
        <f t="shared" si="11"/>
        <v>2.564957580105898E-2</v>
      </c>
      <c r="AL14" s="13" t="s">
        <v>139</v>
      </c>
      <c r="AM14" s="16">
        <v>9324198</v>
      </c>
      <c r="AN14" s="42">
        <f t="shared" si="0"/>
        <v>3.9458736487838569E-2</v>
      </c>
      <c r="AP14" s="13" t="s">
        <v>155</v>
      </c>
      <c r="AQ14" s="16">
        <v>5208698</v>
      </c>
      <c r="AR14" s="42">
        <f t="shared" si="12"/>
        <v>2.6278635964767212E-2</v>
      </c>
      <c r="AT14" s="13" t="s">
        <v>155</v>
      </c>
      <c r="AU14" s="16">
        <v>5864325</v>
      </c>
      <c r="AV14" s="42">
        <f t="shared" si="1"/>
        <v>2.7520675568486093E-2</v>
      </c>
      <c r="AX14" s="13" t="s">
        <v>155</v>
      </c>
      <c r="AY14" s="16">
        <v>5321823</v>
      </c>
      <c r="AZ14" s="42">
        <f t="shared" si="2"/>
        <v>2.5129749870162182E-2</v>
      </c>
      <c r="BB14" s="13" t="s">
        <v>82</v>
      </c>
      <c r="BC14" s="16">
        <v>6689659</v>
      </c>
      <c r="BD14" s="42">
        <f t="shared" si="3"/>
        <v>2.9600799508348579E-2</v>
      </c>
      <c r="BF14" s="13" t="s">
        <v>74</v>
      </c>
      <c r="BG14" s="16">
        <v>5906</v>
      </c>
      <c r="BH14" s="42">
        <f t="shared" si="13"/>
        <v>2.6188480793192592E-2</v>
      </c>
      <c r="BJ14" s="13" t="s">
        <v>36</v>
      </c>
      <c r="BK14" s="38">
        <v>6183</v>
      </c>
      <c r="BL14" s="42">
        <f t="shared" si="14"/>
        <v>2.6605792773448426E-2</v>
      </c>
      <c r="BN14" s="13" t="s">
        <v>36</v>
      </c>
      <c r="BO14" s="38">
        <v>5850</v>
      </c>
      <c r="BP14" s="42">
        <f t="shared" si="15"/>
        <v>2.7054149921612335E-2</v>
      </c>
      <c r="BR14" s="13" t="s">
        <v>51</v>
      </c>
      <c r="BS14" s="38">
        <v>5679</v>
      </c>
      <c r="BT14" s="42">
        <f t="shared" si="16"/>
        <v>2.7125395847364123E-2</v>
      </c>
      <c r="BV14" s="13" t="s">
        <v>10</v>
      </c>
      <c r="BW14" s="38">
        <v>4085</v>
      </c>
      <c r="BX14" s="42">
        <f t="shared" si="17"/>
        <v>1.9470739077797162E-2</v>
      </c>
      <c r="BZ14" s="13" t="s">
        <v>10</v>
      </c>
      <c r="CA14" s="38">
        <v>3910</v>
      </c>
      <c r="CB14" s="42">
        <f t="shared" si="18"/>
        <v>1.9667315537179274E-2</v>
      </c>
      <c r="CD14" s="13" t="s">
        <v>40</v>
      </c>
      <c r="CE14" s="38">
        <v>6850</v>
      </c>
      <c r="CF14" s="42">
        <f t="shared" si="19"/>
        <v>3.4477378309954149E-2</v>
      </c>
    </row>
    <row r="15" spans="2:84" s="12" customFormat="1" ht="12.75" customHeight="1" x14ac:dyDescent="0.2">
      <c r="B15" s="33" t="s">
        <v>83</v>
      </c>
      <c r="C15" s="16">
        <v>2103064</v>
      </c>
      <c r="D15" s="42">
        <f>C15/$C$24</f>
        <v>9.9427294934690894E-3</v>
      </c>
      <c r="F15" s="33" t="s">
        <v>364</v>
      </c>
      <c r="G15" s="16">
        <v>3915473</v>
      </c>
      <c r="H15" s="42">
        <f t="shared" si="4"/>
        <v>1.9145644220506748E-2</v>
      </c>
      <c r="J15" s="33" t="s">
        <v>88</v>
      </c>
      <c r="K15" s="16">
        <v>1800234</v>
      </c>
      <c r="L15" s="42">
        <f t="shared" si="5"/>
        <v>9.2168784121120576E-3</v>
      </c>
      <c r="N15" s="33" t="s">
        <v>138</v>
      </c>
      <c r="O15" s="16">
        <v>6088853</v>
      </c>
      <c r="P15" s="42">
        <f t="shared" si="6"/>
        <v>2.5532125680618557E-2</v>
      </c>
      <c r="R15" s="33" t="s">
        <v>138</v>
      </c>
      <c r="S15" s="16">
        <v>5752850</v>
      </c>
      <c r="T15" s="42">
        <f t="shared" si="7"/>
        <v>2.5948734815540438E-2</v>
      </c>
      <c r="V15" s="13" t="s">
        <v>138</v>
      </c>
      <c r="W15" s="16">
        <v>6105346</v>
      </c>
      <c r="X15" s="42">
        <f t="shared" si="8"/>
        <v>2.541564208857898E-2</v>
      </c>
      <c r="Z15" s="13" t="s">
        <v>83</v>
      </c>
      <c r="AA15" s="16">
        <v>2754269</v>
      </c>
      <c r="AB15" s="42">
        <f t="shared" si="9"/>
        <v>1.3104766155227068E-2</v>
      </c>
      <c r="AD15" s="13" t="s">
        <v>143</v>
      </c>
      <c r="AE15" s="16">
        <v>5229244</v>
      </c>
      <c r="AF15" s="42">
        <f t="shared" si="10"/>
        <v>2.3211054703990125E-2</v>
      </c>
      <c r="AH15" s="13" t="s">
        <v>143</v>
      </c>
      <c r="AI15" s="16">
        <v>5405233</v>
      </c>
      <c r="AJ15" s="42">
        <f t="shared" si="11"/>
        <v>2.3430422477865361E-2</v>
      </c>
      <c r="AL15" s="13" t="s">
        <v>143</v>
      </c>
      <c r="AM15" s="16">
        <v>5231852</v>
      </c>
      <c r="AN15" s="42">
        <f t="shared" si="0"/>
        <v>2.2140485370577844E-2</v>
      </c>
      <c r="AP15" s="13" t="s">
        <v>138</v>
      </c>
      <c r="AQ15" s="16">
        <v>5007646</v>
      </c>
      <c r="AR15" s="42">
        <f t="shared" si="12"/>
        <v>2.5264299499495393E-2</v>
      </c>
      <c r="AT15" s="13" t="s">
        <v>138</v>
      </c>
      <c r="AU15" s="16">
        <v>4879555</v>
      </c>
      <c r="AV15" s="42">
        <f t="shared" si="1"/>
        <v>2.2899250991986999E-2</v>
      </c>
      <c r="AX15" s="13" t="s">
        <v>138</v>
      </c>
      <c r="AY15" s="16">
        <v>4610619</v>
      </c>
      <c r="AZ15" s="42">
        <f t="shared" si="2"/>
        <v>2.1771430995848093E-2</v>
      </c>
      <c r="BB15" s="13" t="s">
        <v>86</v>
      </c>
      <c r="BC15" s="16">
        <v>5545691</v>
      </c>
      <c r="BD15" s="42">
        <f t="shared" si="3"/>
        <v>2.4538902121356728E-2</v>
      </c>
      <c r="BF15" s="13" t="s">
        <v>49</v>
      </c>
      <c r="BG15" s="16">
        <v>4732</v>
      </c>
      <c r="BH15" s="42">
        <f t="shared" si="13"/>
        <v>2.0982710991091658E-2</v>
      </c>
      <c r="BJ15" s="13" t="s">
        <v>10</v>
      </c>
      <c r="BK15" s="38">
        <v>5095</v>
      </c>
      <c r="BL15" s="42">
        <f t="shared" si="14"/>
        <v>2.1924068280886257E-2</v>
      </c>
      <c r="BN15" s="13" t="s">
        <v>10</v>
      </c>
      <c r="BO15" s="38">
        <v>4366</v>
      </c>
      <c r="BP15" s="42">
        <f t="shared" si="15"/>
        <v>2.0191182659446062E-2</v>
      </c>
      <c r="BR15" s="13" t="s">
        <v>17</v>
      </c>
      <c r="BS15" s="38">
        <v>3479</v>
      </c>
      <c r="BT15" s="42">
        <f t="shared" si="16"/>
        <v>1.6617230525264974E-2</v>
      </c>
      <c r="BV15" s="13" t="s">
        <v>58</v>
      </c>
      <c r="BW15" s="38">
        <v>3828</v>
      </c>
      <c r="BX15" s="42">
        <f t="shared" si="17"/>
        <v>1.8245774587468185E-2</v>
      </c>
      <c r="BZ15" s="13" t="s">
        <v>49</v>
      </c>
      <c r="CA15" s="38">
        <v>3794</v>
      </c>
      <c r="CB15" s="42">
        <f t="shared" si="18"/>
        <v>1.908383507622971E-2</v>
      </c>
      <c r="CD15" s="13" t="s">
        <v>17</v>
      </c>
      <c r="CE15" s="38">
        <v>4314</v>
      </c>
      <c r="CF15" s="42">
        <f t="shared" si="19"/>
        <v>2.1713198544400319E-2</v>
      </c>
    </row>
    <row r="16" spans="2:84" s="12" customFormat="1" ht="12.75" customHeight="1" x14ac:dyDescent="0.2">
      <c r="B16" s="13" t="s">
        <v>88</v>
      </c>
      <c r="C16" s="16">
        <v>2101077</v>
      </c>
      <c r="D16" s="42">
        <f>C16/$C$24</f>
        <v>9.9333354838224402E-3</v>
      </c>
      <c r="F16" s="13" t="s">
        <v>83</v>
      </c>
      <c r="G16" s="16">
        <v>2184245</v>
      </c>
      <c r="H16" s="42">
        <f t="shared" si="4"/>
        <v>1.0680389741014882E-2</v>
      </c>
      <c r="J16" s="13" t="s">
        <v>321</v>
      </c>
      <c r="K16" s="16">
        <v>1489326</v>
      </c>
      <c r="L16" s="42">
        <f t="shared" si="5"/>
        <v>7.6250846601037441E-3</v>
      </c>
      <c r="N16" s="13" t="s">
        <v>341</v>
      </c>
      <c r="O16" s="16">
        <v>2951201</v>
      </c>
      <c r="P16" s="42">
        <f t="shared" si="6"/>
        <v>1.2375144356542548E-2</v>
      </c>
      <c r="R16" s="13" t="s">
        <v>83</v>
      </c>
      <c r="S16" s="16">
        <v>2627188</v>
      </c>
      <c r="T16" s="42">
        <f t="shared" si="7"/>
        <v>1.1850162045346229E-2</v>
      </c>
      <c r="V16" s="13" t="s">
        <v>321</v>
      </c>
      <c r="W16" s="16">
        <v>5145184</v>
      </c>
      <c r="X16" s="42">
        <f t="shared" si="8"/>
        <v>2.1418631314897327E-2</v>
      </c>
      <c r="Z16" s="13" t="s">
        <v>189</v>
      </c>
      <c r="AA16" s="16">
        <v>2627821</v>
      </c>
      <c r="AB16" s="42">
        <f t="shared" si="9"/>
        <v>1.2503128671453277E-2</v>
      </c>
      <c r="AD16" s="13" t="s">
        <v>189</v>
      </c>
      <c r="AE16" s="16">
        <v>4132109</v>
      </c>
      <c r="AF16" s="42">
        <f t="shared" si="10"/>
        <v>1.834119961544153E-2</v>
      </c>
      <c r="AH16" s="13" t="s">
        <v>189</v>
      </c>
      <c r="AI16" s="16">
        <v>3383909</v>
      </c>
      <c r="AJ16" s="42">
        <f t="shared" si="11"/>
        <v>1.4668455087255424E-2</v>
      </c>
      <c r="AL16" s="13" t="s">
        <v>138</v>
      </c>
      <c r="AM16" s="16">
        <v>5018046</v>
      </c>
      <c r="AN16" s="42">
        <f t="shared" si="0"/>
        <v>2.1235687487315517E-2</v>
      </c>
      <c r="AP16" s="13" t="s">
        <v>166</v>
      </c>
      <c r="AQ16" s="16">
        <v>3405297</v>
      </c>
      <c r="AR16" s="42">
        <f t="shared" si="12"/>
        <v>1.7180216671213014E-2</v>
      </c>
      <c r="AT16" s="13" t="s">
        <v>83</v>
      </c>
      <c r="AU16" s="16">
        <v>2896198</v>
      </c>
      <c r="AV16" s="42">
        <f t="shared" si="1"/>
        <v>1.3591560075558276E-2</v>
      </c>
      <c r="AX16" s="13" t="s">
        <v>83</v>
      </c>
      <c r="AY16" s="16">
        <v>3251964</v>
      </c>
      <c r="AZ16" s="42">
        <f t="shared" si="2"/>
        <v>1.5355836131109976E-2</v>
      </c>
      <c r="BB16" s="13" t="s">
        <v>99</v>
      </c>
      <c r="BC16" s="16">
        <v>4869441</v>
      </c>
      <c r="BD16" s="42">
        <f t="shared" si="3"/>
        <v>2.1546591053255841E-2</v>
      </c>
      <c r="BF16" s="13" t="s">
        <v>17</v>
      </c>
      <c r="BG16" s="16">
        <v>4406</v>
      </c>
      <c r="BH16" s="42">
        <f t="shared" si="13"/>
        <v>1.9537156514528708E-2</v>
      </c>
      <c r="BJ16" s="13" t="s">
        <v>19</v>
      </c>
      <c r="BK16" s="38">
        <v>4460</v>
      </c>
      <c r="BL16" s="42">
        <f t="shared" si="14"/>
        <v>1.9191627975025067E-2</v>
      </c>
      <c r="BN16" s="13" t="s">
        <v>17</v>
      </c>
      <c r="BO16" s="38">
        <v>4172</v>
      </c>
      <c r="BP16" s="42">
        <f t="shared" si="15"/>
        <v>1.9294002303071225E-2</v>
      </c>
      <c r="BR16" s="13" t="s">
        <v>49</v>
      </c>
      <c r="BS16" s="38">
        <v>3352</v>
      </c>
      <c r="BT16" s="42">
        <f t="shared" si="16"/>
        <v>1.6010622799852884E-2</v>
      </c>
      <c r="BV16" s="13" t="s">
        <v>48</v>
      </c>
      <c r="BW16" s="38">
        <v>3794</v>
      </c>
      <c r="BX16" s="42">
        <f t="shared" si="17"/>
        <v>1.8083717028436336E-2</v>
      </c>
      <c r="BZ16" s="13" t="s">
        <v>17</v>
      </c>
      <c r="CA16" s="38">
        <v>3635</v>
      </c>
      <c r="CB16" s="42">
        <f t="shared" si="18"/>
        <v>1.828406444441091E-2</v>
      </c>
      <c r="CD16" s="13" t="s">
        <v>63</v>
      </c>
      <c r="CE16" s="38">
        <v>4254</v>
      </c>
      <c r="CF16" s="42">
        <f t="shared" si="19"/>
        <v>2.1411206909568607E-2</v>
      </c>
    </row>
    <row r="17" spans="2:84" s="12" customFormat="1" ht="12.75" customHeight="1" x14ac:dyDescent="0.2">
      <c r="B17" s="13" t="s">
        <v>321</v>
      </c>
      <c r="C17" s="16">
        <v>1576811</v>
      </c>
      <c r="D17" s="42">
        <f>C17/$C$24</f>
        <v>7.4547447131073944E-3</v>
      </c>
      <c r="F17" s="13" t="s">
        <v>88</v>
      </c>
      <c r="G17" s="16">
        <v>1860776</v>
      </c>
      <c r="H17" s="42">
        <f t="shared" si="4"/>
        <v>9.0987104929743257E-3</v>
      </c>
      <c r="J17" s="13" t="s">
        <v>144</v>
      </c>
      <c r="K17" s="16">
        <v>1338323</v>
      </c>
      <c r="L17" s="42">
        <f t="shared" si="5"/>
        <v>6.8519761137346841E-3</v>
      </c>
      <c r="N17" s="13" t="s">
        <v>83</v>
      </c>
      <c r="O17" s="16">
        <v>2496379</v>
      </c>
      <c r="P17" s="42">
        <f t="shared" si="6"/>
        <v>1.0467958805124196E-2</v>
      </c>
      <c r="R17" s="13" t="s">
        <v>189</v>
      </c>
      <c r="S17" s="16">
        <v>2131347</v>
      </c>
      <c r="T17" s="42">
        <f t="shared" si="7"/>
        <v>9.613627698079677E-3</v>
      </c>
      <c r="V17" s="13" t="s">
        <v>83</v>
      </c>
      <c r="W17" s="16">
        <v>2971880</v>
      </c>
      <c r="X17" s="42">
        <f t="shared" si="8"/>
        <v>1.2371491871256125E-2</v>
      </c>
      <c r="Z17" s="13" t="s">
        <v>88</v>
      </c>
      <c r="AA17" s="16">
        <v>1781628</v>
      </c>
      <c r="AB17" s="42">
        <f t="shared" si="9"/>
        <v>8.4769564322166382E-3</v>
      </c>
      <c r="AD17" s="13" t="s">
        <v>83</v>
      </c>
      <c r="AE17" s="16">
        <v>2302681</v>
      </c>
      <c r="AF17" s="42">
        <f t="shared" si="10"/>
        <v>1.0220914276870363E-2</v>
      </c>
      <c r="AH17" s="13" t="s">
        <v>83</v>
      </c>
      <c r="AI17" s="16">
        <v>2363633</v>
      </c>
      <c r="AJ17" s="42">
        <f t="shared" si="11"/>
        <v>1.0245796947629147E-2</v>
      </c>
      <c r="AL17" s="13" t="s">
        <v>83</v>
      </c>
      <c r="AM17" s="16">
        <v>2303357</v>
      </c>
      <c r="AN17" s="42">
        <f t="shared" si="0"/>
        <v>9.7474932321705721E-3</v>
      </c>
      <c r="AP17" s="13" t="s">
        <v>83</v>
      </c>
      <c r="AQ17" s="16">
        <v>2528851</v>
      </c>
      <c r="AR17" s="42">
        <f t="shared" si="12"/>
        <v>1.2758419635413212E-2</v>
      </c>
      <c r="AT17" s="13" t="s">
        <v>144</v>
      </c>
      <c r="AU17" s="16">
        <v>1174403</v>
      </c>
      <c r="AV17" s="42">
        <f t="shared" si="1"/>
        <v>5.5113527899045113E-3</v>
      </c>
      <c r="AX17" s="13" t="s">
        <v>144</v>
      </c>
      <c r="AY17" s="16">
        <v>1874741</v>
      </c>
      <c r="AZ17" s="42">
        <f t="shared" si="2"/>
        <v>8.852562815662551E-3</v>
      </c>
      <c r="BB17" s="13" t="s">
        <v>83</v>
      </c>
      <c r="BC17" s="16">
        <v>3477410</v>
      </c>
      <c r="BD17" s="42">
        <f t="shared" si="3"/>
        <v>1.5387049806025455E-2</v>
      </c>
      <c r="BF17" s="13" t="s">
        <v>39</v>
      </c>
      <c r="BG17" s="16">
        <v>4120</v>
      </c>
      <c r="BH17" s="42">
        <f t="shared" si="13"/>
        <v>1.8268970685396797E-2</v>
      </c>
      <c r="BJ17" s="13" t="s">
        <v>17</v>
      </c>
      <c r="BK17" s="38">
        <v>4219</v>
      </c>
      <c r="BL17" s="42">
        <f t="shared" si="14"/>
        <v>1.8154591575477746E-2</v>
      </c>
      <c r="BN17" s="13" t="s">
        <v>19</v>
      </c>
      <c r="BO17" s="38">
        <v>4108</v>
      </c>
      <c r="BP17" s="42">
        <f t="shared" si="15"/>
        <v>1.8998025278287773E-2</v>
      </c>
      <c r="BR17" s="13" t="s">
        <v>3</v>
      </c>
      <c r="BS17" s="38">
        <v>3318</v>
      </c>
      <c r="BT17" s="42">
        <f t="shared" si="16"/>
        <v>1.5848223881238625E-2</v>
      </c>
      <c r="BV17" s="13" t="s">
        <v>39</v>
      </c>
      <c r="BW17" s="38">
        <v>3398</v>
      </c>
      <c r="BX17" s="42">
        <f t="shared" si="17"/>
        <v>1.6196223105594799E-2</v>
      </c>
      <c r="BZ17" s="13" t="s">
        <v>58</v>
      </c>
      <c r="CA17" s="38">
        <v>3587</v>
      </c>
      <c r="CB17" s="42">
        <f t="shared" si="18"/>
        <v>1.8042624253673159E-2</v>
      </c>
      <c r="CD17" s="13" t="s">
        <v>58</v>
      </c>
      <c r="CE17" s="38">
        <v>3662</v>
      </c>
      <c r="CF17" s="42">
        <f t="shared" si="19"/>
        <v>1.843155611256235E-2</v>
      </c>
    </row>
    <row r="18" spans="2:84" s="12" customFormat="1" ht="12.75" customHeight="1" x14ac:dyDescent="0.2">
      <c r="B18" s="33" t="s">
        <v>144</v>
      </c>
      <c r="C18" s="16">
        <v>1080221</v>
      </c>
      <c r="D18" s="42">
        <f>C18/$C$24</f>
        <v>5.106998739061043E-3</v>
      </c>
      <c r="F18" s="33" t="s">
        <v>321</v>
      </c>
      <c r="G18" s="16">
        <v>1505434</v>
      </c>
      <c r="H18" s="42">
        <f t="shared" si="4"/>
        <v>7.3611805678277841E-3</v>
      </c>
      <c r="J18" s="33" t="s">
        <v>323</v>
      </c>
      <c r="K18" s="16">
        <v>320171</v>
      </c>
      <c r="L18" s="42">
        <f t="shared" si="5"/>
        <v>1.6392186671756726E-3</v>
      </c>
      <c r="N18" s="33" t="s">
        <v>88</v>
      </c>
      <c r="O18" s="16">
        <v>1809183</v>
      </c>
      <c r="P18" s="42">
        <f t="shared" si="6"/>
        <v>7.5863693433292807E-3</v>
      </c>
      <c r="R18" s="33" t="s">
        <v>88</v>
      </c>
      <c r="S18" s="16">
        <v>1909690</v>
      </c>
      <c r="T18" s="42">
        <f t="shared" si="7"/>
        <v>8.6138243461744042E-3</v>
      </c>
      <c r="V18" s="13" t="s">
        <v>189</v>
      </c>
      <c r="W18" s="16">
        <v>2383094</v>
      </c>
      <c r="X18" s="42">
        <f t="shared" si="8"/>
        <v>9.9204638307869904E-3</v>
      </c>
      <c r="Z18" s="13" t="s">
        <v>144</v>
      </c>
      <c r="AA18" s="16">
        <v>1551263</v>
      </c>
      <c r="AB18" s="42">
        <f t="shared" si="9"/>
        <v>7.3808835884425252E-3</v>
      </c>
      <c r="AD18" s="13" t="s">
        <v>88</v>
      </c>
      <c r="AE18" s="16">
        <v>1510323</v>
      </c>
      <c r="AF18" s="42">
        <f t="shared" si="10"/>
        <v>6.703873403821752E-3</v>
      </c>
      <c r="AH18" s="13" t="s">
        <v>88</v>
      </c>
      <c r="AI18" s="16">
        <v>1568049</v>
      </c>
      <c r="AJ18" s="42">
        <f t="shared" si="11"/>
        <v>6.7971261434972927E-3</v>
      </c>
      <c r="AL18" s="13" t="s">
        <v>144</v>
      </c>
      <c r="AM18" s="16">
        <v>1537187</v>
      </c>
      <c r="AN18" s="42">
        <f t="shared" si="0"/>
        <v>6.505166102814537E-3</v>
      </c>
      <c r="AP18" s="13" t="s">
        <v>183</v>
      </c>
      <c r="AQ18" s="16">
        <v>1858088</v>
      </c>
      <c r="AR18" s="42">
        <f t="shared" si="12"/>
        <v>9.3743231307521335E-3</v>
      </c>
      <c r="AT18" s="13" t="s">
        <v>151</v>
      </c>
      <c r="AU18" s="16">
        <v>1036808</v>
      </c>
      <c r="AV18" s="42">
        <f t="shared" si="1"/>
        <v>4.8656335716064387E-3</v>
      </c>
      <c r="AX18" s="13" t="s">
        <v>164</v>
      </c>
      <c r="AY18" s="16">
        <v>1520711</v>
      </c>
      <c r="AZ18" s="42">
        <f t="shared" si="2"/>
        <v>7.1808263925358289E-3</v>
      </c>
      <c r="BB18" s="13" t="s">
        <v>85</v>
      </c>
      <c r="BC18" s="16">
        <v>2077290</v>
      </c>
      <c r="BD18" s="42">
        <f t="shared" si="3"/>
        <v>9.1917158723183682E-3</v>
      </c>
      <c r="BF18" s="13" t="s">
        <v>14</v>
      </c>
      <c r="BG18" s="16">
        <v>3730</v>
      </c>
      <c r="BH18" s="42">
        <f t="shared" si="13"/>
        <v>1.6539626372944188E-2</v>
      </c>
      <c r="BJ18" s="13" t="s">
        <v>3</v>
      </c>
      <c r="BK18" s="38">
        <v>3954</v>
      </c>
      <c r="BL18" s="42">
        <f t="shared" si="14"/>
        <v>1.7014281841535674E-2</v>
      </c>
      <c r="BN18" s="13" t="s">
        <v>3</v>
      </c>
      <c r="BO18" s="38">
        <v>3396</v>
      </c>
      <c r="BP18" s="42">
        <f t="shared" si="15"/>
        <v>1.5705280877571878E-2</v>
      </c>
      <c r="BR18" s="13" t="s">
        <v>14</v>
      </c>
      <c r="BS18" s="38">
        <v>3055</v>
      </c>
      <c r="BT18" s="42">
        <f t="shared" si="16"/>
        <v>1.4592020481369501E-2</v>
      </c>
      <c r="BV18" s="13" t="s">
        <v>49</v>
      </c>
      <c r="BW18" s="38">
        <v>3312</v>
      </c>
      <c r="BX18" s="42">
        <f t="shared" si="17"/>
        <v>1.5786312809220122E-2</v>
      </c>
      <c r="BZ18" s="13" t="s">
        <v>39</v>
      </c>
      <c r="CA18" s="38">
        <v>3016</v>
      </c>
      <c r="CB18" s="42">
        <f t="shared" si="18"/>
        <v>1.5170491984688669E-2</v>
      </c>
      <c r="CD18" s="13" t="s">
        <v>19</v>
      </c>
      <c r="CE18" s="38">
        <v>3636</v>
      </c>
      <c r="CF18" s="42">
        <f t="shared" si="19"/>
        <v>1.8300693070801941E-2</v>
      </c>
    </row>
    <row r="19" spans="2:84" s="12" customFormat="1" ht="12.75" customHeight="1" x14ac:dyDescent="0.2">
      <c r="B19" s="33" t="s">
        <v>166</v>
      </c>
      <c r="C19" s="16">
        <v>922475</v>
      </c>
      <c r="D19" s="42">
        <f>C19/$C$24</f>
        <v>4.3612174377422172E-3</v>
      </c>
      <c r="F19" s="33" t="s">
        <v>144</v>
      </c>
      <c r="G19" s="16">
        <v>1160935</v>
      </c>
      <c r="H19" s="42">
        <f t="shared" si="4"/>
        <v>5.67667009148933E-3</v>
      </c>
      <c r="J19" s="33" t="s">
        <v>343</v>
      </c>
      <c r="K19" s="16">
        <v>22126</v>
      </c>
      <c r="L19" s="42">
        <f t="shared" si="5"/>
        <v>1.1328119108204345E-4</v>
      </c>
      <c r="N19" s="33" t="s">
        <v>144</v>
      </c>
      <c r="O19" s="16">
        <v>1447882</v>
      </c>
      <c r="P19" s="42">
        <f t="shared" si="6"/>
        <v>6.0713413831316601E-3</v>
      </c>
      <c r="R19" s="13" t="s">
        <v>321</v>
      </c>
      <c r="S19" s="16">
        <v>1744381</v>
      </c>
      <c r="T19" s="42">
        <f t="shared" si="7"/>
        <v>7.8681835935696647E-3</v>
      </c>
      <c r="V19" s="13" t="s">
        <v>88</v>
      </c>
      <c r="W19" s="16">
        <v>1854591</v>
      </c>
      <c r="X19" s="42">
        <f t="shared" si="8"/>
        <v>7.7203849014781112E-3</v>
      </c>
      <c r="Z19" s="13" t="s">
        <v>148</v>
      </c>
      <c r="AA19" s="16">
        <v>1346954</v>
      </c>
      <c r="AB19" s="42">
        <f t="shared" si="9"/>
        <v>6.4087847598937207E-3</v>
      </c>
      <c r="AD19" s="13" t="s">
        <v>144</v>
      </c>
      <c r="AE19" s="16">
        <v>1486206</v>
      </c>
      <c r="AF19" s="42">
        <f t="shared" si="10"/>
        <v>6.5968252327484331E-3</v>
      </c>
      <c r="AH19" s="13" t="s">
        <v>144</v>
      </c>
      <c r="AI19" s="16">
        <v>1528397</v>
      </c>
      <c r="AJ19" s="42">
        <f t="shared" si="11"/>
        <v>6.6252439855787873E-3</v>
      </c>
      <c r="AL19" s="13" t="s">
        <v>151</v>
      </c>
      <c r="AM19" s="16">
        <v>1445630</v>
      </c>
      <c r="AN19" s="42">
        <f t="shared" si="0"/>
        <v>6.1177093438936053E-3</v>
      </c>
      <c r="AP19" s="13" t="s">
        <v>144</v>
      </c>
      <c r="AQ19" s="16">
        <v>1620497</v>
      </c>
      <c r="AR19" s="42">
        <f t="shared" si="12"/>
        <v>8.1756421172810116E-3</v>
      </c>
      <c r="AT19" s="13" t="s">
        <v>178</v>
      </c>
      <c r="AU19" s="16">
        <v>1006969</v>
      </c>
      <c r="AV19" s="42">
        <f t="shared" si="1"/>
        <v>4.7256022059696343E-3</v>
      </c>
      <c r="AX19" s="13" t="s">
        <v>151</v>
      </c>
      <c r="AY19" s="16">
        <v>916568</v>
      </c>
      <c r="AZ19" s="42">
        <f t="shared" si="2"/>
        <v>4.3280516054357331E-3</v>
      </c>
      <c r="BB19" s="13" t="s">
        <v>92</v>
      </c>
      <c r="BC19" s="16">
        <v>1673490</v>
      </c>
      <c r="BD19" s="42">
        <f t="shared" si="3"/>
        <v>7.4049577069961658E-3</v>
      </c>
      <c r="BF19" s="13" t="s">
        <v>48</v>
      </c>
      <c r="BG19" s="16">
        <v>3725</v>
      </c>
      <c r="BH19" s="42">
        <f t="shared" si="13"/>
        <v>1.6517455292015308E-2</v>
      </c>
      <c r="BJ19" s="13" t="s">
        <v>14</v>
      </c>
      <c r="BK19" s="38">
        <v>3453</v>
      </c>
      <c r="BL19" s="42">
        <f t="shared" si="14"/>
        <v>1.485845098604519E-2</v>
      </c>
      <c r="BN19" s="13" t="s">
        <v>14</v>
      </c>
      <c r="BO19" s="38">
        <v>3235</v>
      </c>
      <c r="BP19" s="42">
        <f t="shared" si="15"/>
        <v>1.4960713674601009E-2</v>
      </c>
      <c r="BR19" s="13" t="s">
        <v>48</v>
      </c>
      <c r="BS19" s="38">
        <v>3054</v>
      </c>
      <c r="BT19" s="42">
        <f t="shared" si="16"/>
        <v>1.4587244042586728E-2</v>
      </c>
      <c r="BV19" s="13" t="s">
        <v>3</v>
      </c>
      <c r="BW19" s="38">
        <v>3092</v>
      </c>
      <c r="BX19" s="42">
        <f t="shared" si="17"/>
        <v>1.4737705074308157E-2</v>
      </c>
      <c r="BZ19" s="13" t="s">
        <v>14</v>
      </c>
      <c r="CA19" s="38">
        <v>2769</v>
      </c>
      <c r="CB19" s="42">
        <f t="shared" si="18"/>
        <v>1.3928081003183993E-2</v>
      </c>
      <c r="CD19" s="13" t="s">
        <v>10</v>
      </c>
      <c r="CE19" s="38">
        <v>3430</v>
      </c>
      <c r="CF19" s="42">
        <f t="shared" si="19"/>
        <v>1.7263855124546382E-2</v>
      </c>
    </row>
    <row r="20" spans="2:84" s="12" customFormat="1" ht="12.75" customHeight="1" x14ac:dyDescent="0.2">
      <c r="B20" s="33" t="s">
        <v>376</v>
      </c>
      <c r="C20" s="16">
        <v>684727</v>
      </c>
      <c r="D20" s="42">
        <f>C20/$C$24</f>
        <v>3.2372078728344026E-3</v>
      </c>
      <c r="F20" s="33" t="s">
        <v>312</v>
      </c>
      <c r="G20" s="16">
        <v>589131</v>
      </c>
      <c r="H20" s="42">
        <f t="shared" si="4"/>
        <v>2.8806973066271588E-3</v>
      </c>
      <c r="J20" s="13" t="s">
        <v>351</v>
      </c>
      <c r="K20" s="16">
        <v>-75214</v>
      </c>
      <c r="L20" s="42">
        <f t="shared" si="5"/>
        <v>-3.8508232423595842E-4</v>
      </c>
      <c r="N20" s="13" t="s">
        <v>321</v>
      </c>
      <c r="O20" s="16">
        <v>1432806</v>
      </c>
      <c r="P20" s="42">
        <f t="shared" si="6"/>
        <v>6.0081238400638594E-3</v>
      </c>
      <c r="R20" s="33" t="s">
        <v>144</v>
      </c>
      <c r="S20" s="16">
        <v>1417072</v>
      </c>
      <c r="T20" s="42">
        <f t="shared" si="7"/>
        <v>6.3918276232697744E-3</v>
      </c>
      <c r="V20" s="13" t="s">
        <v>144</v>
      </c>
      <c r="W20" s="16">
        <v>1473029</v>
      </c>
      <c r="X20" s="42">
        <f t="shared" si="8"/>
        <v>6.1319993740072071E-3</v>
      </c>
      <c r="Z20" s="13" t="s">
        <v>190</v>
      </c>
      <c r="AA20" s="16">
        <v>275914</v>
      </c>
      <c r="AB20" s="42">
        <f t="shared" si="9"/>
        <v>1.3127942292322648E-3</v>
      </c>
      <c r="AD20" s="13" t="s">
        <v>111</v>
      </c>
      <c r="AE20" s="16">
        <v>805854</v>
      </c>
      <c r="AF20" s="42">
        <f t="shared" si="10"/>
        <v>3.5769455924086267E-3</v>
      </c>
      <c r="AH20" s="13" t="s">
        <v>111</v>
      </c>
      <c r="AI20" s="16">
        <v>800282</v>
      </c>
      <c r="AJ20" s="42">
        <f t="shared" si="11"/>
        <v>3.4690355367531884E-3</v>
      </c>
      <c r="AL20" s="13" t="s">
        <v>187</v>
      </c>
      <c r="AM20" s="16">
        <v>1262000</v>
      </c>
      <c r="AN20" s="42">
        <f t="shared" si="0"/>
        <v>5.3406121843028505E-3</v>
      </c>
      <c r="AP20" s="13" t="s">
        <v>151</v>
      </c>
      <c r="AQ20" s="16">
        <v>1402534</v>
      </c>
      <c r="AR20" s="42">
        <f t="shared" si="12"/>
        <v>7.0759872072077923E-3</v>
      </c>
      <c r="AT20" s="13" t="s">
        <v>111</v>
      </c>
      <c r="AU20" s="16">
        <v>823969</v>
      </c>
      <c r="AV20" s="42">
        <f t="shared" si="1"/>
        <v>3.866801981044693E-3</v>
      </c>
      <c r="AX20" s="13" t="s">
        <v>88</v>
      </c>
      <c r="AY20" s="16">
        <v>854748</v>
      </c>
      <c r="AZ20" s="42">
        <f t="shared" si="2"/>
        <v>4.0361363844722727E-3</v>
      </c>
      <c r="BB20" s="13" t="s">
        <v>104</v>
      </c>
      <c r="BC20" s="16">
        <v>1092343</v>
      </c>
      <c r="BD20" s="42">
        <f t="shared" si="3"/>
        <v>4.8334640281885834E-3</v>
      </c>
      <c r="BF20" s="13" t="s">
        <v>12</v>
      </c>
      <c r="BG20" s="16">
        <v>3079</v>
      </c>
      <c r="BH20" s="42">
        <f t="shared" si="13"/>
        <v>1.3652951636004062E-2</v>
      </c>
      <c r="BJ20" s="13" t="s">
        <v>18</v>
      </c>
      <c r="BK20" s="38">
        <v>3092</v>
      </c>
      <c r="BL20" s="42">
        <f t="shared" si="14"/>
        <v>1.3305047914524104E-2</v>
      </c>
      <c r="BN20" s="13" t="s">
        <v>18</v>
      </c>
      <c r="BO20" s="38">
        <v>3178</v>
      </c>
      <c r="BP20" s="42">
        <f t="shared" si="15"/>
        <v>1.4697109136903247E-2</v>
      </c>
      <c r="BR20" s="13" t="s">
        <v>10</v>
      </c>
      <c r="BS20" s="38">
        <v>2652</v>
      </c>
      <c r="BT20" s="42">
        <f t="shared" si="16"/>
        <v>1.2667115651912248E-2</v>
      </c>
      <c r="BV20" s="13" t="s">
        <v>14</v>
      </c>
      <c r="BW20" s="38">
        <v>2950</v>
      </c>
      <c r="BX20" s="42">
        <f t="shared" si="17"/>
        <v>1.4060876445410434E-2</v>
      </c>
      <c r="BZ20" s="13" t="s">
        <v>52</v>
      </c>
      <c r="CA20" s="38">
        <v>2309</v>
      </c>
      <c r="CB20" s="42">
        <f t="shared" si="18"/>
        <v>1.1614279175280549E-2</v>
      </c>
      <c r="CD20" s="13" t="s">
        <v>52</v>
      </c>
      <c r="CE20" s="38">
        <v>2859</v>
      </c>
      <c r="CF20" s="42">
        <f t="shared" si="19"/>
        <v>1.4389901399731227E-2</v>
      </c>
    </row>
    <row r="21" spans="2:84" s="12" customFormat="1" ht="12.75" customHeight="1" x14ac:dyDescent="0.2">
      <c r="B21" s="33" t="s">
        <v>312</v>
      </c>
      <c r="C21" s="16">
        <v>546660</v>
      </c>
      <c r="D21" s="42">
        <f t="shared" ref="D21:D23" si="20">C21/$C$24</f>
        <v>2.5844636705776966E-3</v>
      </c>
      <c r="F21" s="33" t="s">
        <v>323</v>
      </c>
      <c r="G21" s="16">
        <v>475503</v>
      </c>
      <c r="H21" s="42">
        <f t="shared" si="4"/>
        <v>2.3250859509907538E-3</v>
      </c>
      <c r="J21" s="19" t="s">
        <v>35</v>
      </c>
      <c r="K21" s="20">
        <f>SUM(K6:K20)</f>
        <v>195319274</v>
      </c>
      <c r="L21" s="40"/>
      <c r="N21" s="33" t="s">
        <v>190</v>
      </c>
      <c r="O21" s="16">
        <v>270363</v>
      </c>
      <c r="P21" s="42">
        <f t="shared" si="6"/>
        <v>1.1337015518996887E-3</v>
      </c>
      <c r="R21" s="13" t="s">
        <v>190</v>
      </c>
      <c r="S21" s="16">
        <v>313943</v>
      </c>
      <c r="T21" s="42">
        <f t="shared" si="7"/>
        <v>1.4160674542522771E-3</v>
      </c>
      <c r="V21" s="13" t="s">
        <v>190</v>
      </c>
      <c r="W21" s="16">
        <v>308385</v>
      </c>
      <c r="X21" s="42">
        <f t="shared" si="8"/>
        <v>1.2837606231467355E-3</v>
      </c>
      <c r="Z21" s="19" t="s">
        <v>35</v>
      </c>
      <c r="AA21" s="20">
        <f>SUM(AA6:AA20)</f>
        <v>210173075</v>
      </c>
      <c r="AB21" s="40"/>
      <c r="AD21" s="13" t="s">
        <v>148</v>
      </c>
      <c r="AE21" s="16">
        <v>494707</v>
      </c>
      <c r="AF21" s="42">
        <f t="shared" si="10"/>
        <v>2.1958568465053154E-3</v>
      </c>
      <c r="AH21" s="13" t="s">
        <v>148</v>
      </c>
      <c r="AI21" s="16">
        <v>454569</v>
      </c>
      <c r="AJ21" s="42">
        <f t="shared" si="11"/>
        <v>1.9704504348546639E-3</v>
      </c>
      <c r="AL21" s="13" t="s">
        <v>111</v>
      </c>
      <c r="AM21" s="16">
        <v>802066</v>
      </c>
      <c r="AN21" s="42">
        <f t="shared" si="0"/>
        <v>3.3942341142750004E-3</v>
      </c>
      <c r="AP21" s="13" t="s">
        <v>148</v>
      </c>
      <c r="AQ21" s="16">
        <v>1136488</v>
      </c>
      <c r="AR21" s="42">
        <f t="shared" si="12"/>
        <v>5.7337465966209519E-3</v>
      </c>
      <c r="AT21" s="13" t="s">
        <v>164</v>
      </c>
      <c r="AU21" s="16">
        <v>801176</v>
      </c>
      <c r="AV21" s="42">
        <f t="shared" si="1"/>
        <v>3.7598367705162002E-3</v>
      </c>
      <c r="AX21" s="13" t="s">
        <v>111</v>
      </c>
      <c r="AY21" s="16">
        <v>831995</v>
      </c>
      <c r="AZ21" s="42">
        <f t="shared" si="2"/>
        <v>3.9286962838158248E-3</v>
      </c>
      <c r="BB21" s="13" t="s">
        <v>111</v>
      </c>
      <c r="BC21" s="16">
        <v>848700</v>
      </c>
      <c r="BD21" s="42">
        <f t="shared" si="3"/>
        <v>3.7553780458369312E-3</v>
      </c>
      <c r="BF21" s="13" t="s">
        <v>24</v>
      </c>
      <c r="BG21" s="16">
        <v>2133</v>
      </c>
      <c r="BH21" s="42">
        <f t="shared" si="13"/>
        <v>9.45818312426004E-3</v>
      </c>
      <c r="BJ21" s="13" t="s">
        <v>12</v>
      </c>
      <c r="BK21" s="38">
        <v>2460</v>
      </c>
      <c r="BL21" s="42">
        <f t="shared" si="14"/>
        <v>1.0585516775462257E-2</v>
      </c>
      <c r="BN21" s="13" t="s">
        <v>12</v>
      </c>
      <c r="BO21" s="38">
        <v>2554</v>
      </c>
      <c r="BP21" s="42">
        <f t="shared" si="15"/>
        <v>1.1811333145264599E-2</v>
      </c>
      <c r="BR21" s="13" t="s">
        <v>39</v>
      </c>
      <c r="BS21" s="38">
        <v>2402</v>
      </c>
      <c r="BT21" s="42">
        <f t="shared" si="16"/>
        <v>1.1473005956219163E-2</v>
      </c>
      <c r="BV21" s="13" t="s">
        <v>17</v>
      </c>
      <c r="BW21" s="38">
        <v>2608</v>
      </c>
      <c r="BX21" s="42">
        <f t="shared" si="17"/>
        <v>1.2430768057501835E-2</v>
      </c>
      <c r="BZ21" s="13" t="s">
        <v>21</v>
      </c>
      <c r="CA21" s="38">
        <v>2001</v>
      </c>
      <c r="CB21" s="42">
        <f t="shared" si="18"/>
        <v>1.0065037951379982E-2</v>
      </c>
      <c r="CD21" s="13" t="s">
        <v>14</v>
      </c>
      <c r="CE21" s="38">
        <v>2662</v>
      </c>
      <c r="CF21" s="42">
        <f t="shared" si="19"/>
        <v>1.339836219870043E-2</v>
      </c>
    </row>
    <row r="22" spans="2:84" s="12" customFormat="1" ht="12.75" customHeight="1" x14ac:dyDescent="0.2">
      <c r="B22" s="33" t="s">
        <v>323</v>
      </c>
      <c r="C22" s="16">
        <v>245381</v>
      </c>
      <c r="D22" s="42">
        <f t="shared" si="20"/>
        <v>1.1600963669374487E-3</v>
      </c>
      <c r="F22" s="13" t="s">
        <v>367</v>
      </c>
      <c r="G22" s="16">
        <v>8247</v>
      </c>
      <c r="H22" s="42">
        <f t="shared" si="4"/>
        <v>4.0325684249774968E-5</v>
      </c>
      <c r="J22" s="45"/>
      <c r="K22" s="16"/>
      <c r="N22" s="13" t="s">
        <v>323</v>
      </c>
      <c r="O22" s="16">
        <v>242626</v>
      </c>
      <c r="P22" s="42">
        <f t="shared" si="6"/>
        <v>1.0173931815049169E-3</v>
      </c>
      <c r="R22" s="33" t="s">
        <v>323</v>
      </c>
      <c r="S22" s="16">
        <v>208611</v>
      </c>
      <c r="T22" s="42">
        <f t="shared" si="7"/>
        <v>9.4095822394199503E-4</v>
      </c>
      <c r="V22" s="13" t="s">
        <v>323</v>
      </c>
      <c r="W22" s="16">
        <v>149734</v>
      </c>
      <c r="X22" s="42">
        <f t="shared" si="8"/>
        <v>6.2332024302820587E-4</v>
      </c>
      <c r="AD22" s="13" t="s">
        <v>190</v>
      </c>
      <c r="AE22" s="16">
        <v>240143</v>
      </c>
      <c r="AF22" s="42">
        <f t="shared" si="10"/>
        <v>1.0659231639946999E-3</v>
      </c>
      <c r="AH22" s="13" t="s">
        <v>190</v>
      </c>
      <c r="AI22" s="16">
        <v>188052</v>
      </c>
      <c r="AJ22" s="42">
        <f t="shared" si="11"/>
        <v>8.1516149402024605E-4</v>
      </c>
      <c r="AL22" s="13" t="s">
        <v>148</v>
      </c>
      <c r="AM22" s="16">
        <v>605640</v>
      </c>
      <c r="AN22" s="42">
        <f t="shared" si="0"/>
        <v>2.5629860248028357E-3</v>
      </c>
      <c r="AP22" s="13" t="s">
        <v>111</v>
      </c>
      <c r="AQ22" s="16">
        <v>811834</v>
      </c>
      <c r="AR22" s="42">
        <f t="shared" si="12"/>
        <v>4.0958201358229683E-3</v>
      </c>
      <c r="AT22" s="13" t="s">
        <v>88</v>
      </c>
      <c r="AU22" s="16">
        <v>708017</v>
      </c>
      <c r="AV22" s="42">
        <f t="shared" si="1"/>
        <v>3.3226511412605573E-3</v>
      </c>
      <c r="AX22" s="13" t="s">
        <v>137</v>
      </c>
      <c r="AY22" s="16">
        <v>140004</v>
      </c>
      <c r="AZ22" s="42">
        <f t="shared" si="2"/>
        <v>6.6110156253264838E-4</v>
      </c>
      <c r="BB22" s="13" t="s">
        <v>97</v>
      </c>
      <c r="BC22" s="16">
        <v>96652</v>
      </c>
      <c r="BD22" s="42">
        <f t="shared" si="3"/>
        <v>4.2767149627221757E-4</v>
      </c>
      <c r="BF22" s="13" t="s">
        <v>6</v>
      </c>
      <c r="BG22" s="16">
        <v>1301</v>
      </c>
      <c r="BH22" s="42">
        <f t="shared" si="13"/>
        <v>5.7689152576944737E-3</v>
      </c>
      <c r="BJ22" s="13" t="s">
        <v>24</v>
      </c>
      <c r="BK22" s="38">
        <v>1998</v>
      </c>
      <c r="BL22" s="42">
        <f t="shared" si="14"/>
        <v>8.5975050883632474E-3</v>
      </c>
      <c r="BN22" s="13" t="s">
        <v>39</v>
      </c>
      <c r="BO22" s="38">
        <v>2542</v>
      </c>
      <c r="BP22" s="42">
        <f t="shared" si="15"/>
        <v>1.1755837453117701E-2</v>
      </c>
      <c r="BR22" s="13" t="s">
        <v>12</v>
      </c>
      <c r="BS22" s="38">
        <v>2190</v>
      </c>
      <c r="BT22" s="42">
        <f t="shared" si="16"/>
        <v>1.0460400934271426E-2</v>
      </c>
      <c r="BV22" s="13" t="s">
        <v>21</v>
      </c>
      <c r="BW22" s="38">
        <v>2368</v>
      </c>
      <c r="BX22" s="42">
        <f t="shared" si="17"/>
        <v>1.1286832346688782E-2</v>
      </c>
      <c r="BZ22" s="13" t="s">
        <v>24</v>
      </c>
      <c r="CA22" s="38">
        <v>1847</v>
      </c>
      <c r="CB22" s="42">
        <f t="shared" si="18"/>
        <v>9.2904173394296984E-3</v>
      </c>
      <c r="CD22" s="13" t="s">
        <v>24</v>
      </c>
      <c r="CE22" s="38">
        <v>2066</v>
      </c>
      <c r="CF22" s="42">
        <f t="shared" si="19"/>
        <v>1.0398578626038725E-2</v>
      </c>
    </row>
    <row r="23" spans="2:84" s="12" customFormat="1" ht="12.75" customHeight="1" x14ac:dyDescent="0.2">
      <c r="B23" s="33" t="s">
        <v>367</v>
      </c>
      <c r="C23" s="16">
        <v>120000</v>
      </c>
      <c r="D23" s="42">
        <f t="shared" si="20"/>
        <v>5.6732821217817951E-4</v>
      </c>
      <c r="F23" s="19" t="s">
        <v>35</v>
      </c>
      <c r="G23" s="20">
        <f>SUM(G6:G22)</f>
        <v>204509859</v>
      </c>
      <c r="H23" s="40"/>
      <c r="J23" s="45"/>
      <c r="K23" s="16"/>
      <c r="N23" s="19" t="s">
        <v>35</v>
      </c>
      <c r="O23" s="20">
        <f>SUM(O6:O22)</f>
        <v>238478107</v>
      </c>
      <c r="P23" s="40"/>
      <c r="R23" s="19" t="s">
        <v>35</v>
      </c>
      <c r="S23" s="20">
        <f>SUM(S6:S22)</f>
        <v>221700597</v>
      </c>
      <c r="T23" s="40"/>
      <c r="V23" s="19" t="s">
        <v>35</v>
      </c>
      <c r="W23" s="20">
        <f>SUM(W6:W22)</f>
        <v>240220018</v>
      </c>
      <c r="X23" s="40"/>
      <c r="AD23" s="19" t="s">
        <v>35</v>
      </c>
      <c r="AE23" s="20">
        <f>SUM(AE6:AE22)</f>
        <v>225291098</v>
      </c>
      <c r="AF23" s="40"/>
      <c r="AH23" s="13" t="s">
        <v>192</v>
      </c>
      <c r="AI23" s="16">
        <v>12368</v>
      </c>
      <c r="AJ23" s="42">
        <f t="shared" si="11"/>
        <v>5.3612391030366088E-5</v>
      </c>
      <c r="AL23" s="13" t="s">
        <v>88</v>
      </c>
      <c r="AM23" s="16">
        <v>575140</v>
      </c>
      <c r="AN23" s="42">
        <f t="shared" si="0"/>
        <v>2.4339141772424257E-3</v>
      </c>
      <c r="AP23" s="13" t="s">
        <v>88</v>
      </c>
      <c r="AQ23" s="16">
        <v>723349</v>
      </c>
      <c r="AR23" s="42">
        <f t="shared" si="12"/>
        <v>3.6494004924989693E-3</v>
      </c>
      <c r="AT23" s="13" t="s">
        <v>137</v>
      </c>
      <c r="AU23" s="16">
        <v>150750</v>
      </c>
      <c r="AV23" s="42">
        <f t="shared" si="1"/>
        <v>7.0745428364718511E-4</v>
      </c>
      <c r="AX23" s="13" t="s">
        <v>147</v>
      </c>
      <c r="AY23" s="16">
        <v>100960</v>
      </c>
      <c r="AZ23" s="42">
        <f t="shared" si="2"/>
        <v>4.7673504866501082E-4</v>
      </c>
      <c r="BB23" s="13" t="s">
        <v>100</v>
      </c>
      <c r="BC23" s="16">
        <v>50739</v>
      </c>
      <c r="BD23" s="42">
        <f t="shared" si="3"/>
        <v>2.2451293350738783E-4</v>
      </c>
      <c r="BF23" s="13" t="s">
        <v>34</v>
      </c>
      <c r="BG23" s="16">
        <v>852</v>
      </c>
      <c r="BH23" s="42">
        <f t="shared" si="13"/>
        <v>3.7779521902810849E-3</v>
      </c>
      <c r="BJ23" s="13" t="s">
        <v>6</v>
      </c>
      <c r="BK23" s="38">
        <v>1523</v>
      </c>
      <c r="BL23" s="42">
        <f t="shared" si="14"/>
        <v>6.5535536784670795E-3</v>
      </c>
      <c r="BN23" s="13" t="s">
        <v>21</v>
      </c>
      <c r="BO23" s="38">
        <v>2201</v>
      </c>
      <c r="BP23" s="42">
        <f t="shared" si="15"/>
        <v>1.0178834867943376E-2</v>
      </c>
      <c r="BR23" s="13" t="s">
        <v>21</v>
      </c>
      <c r="BS23" s="38">
        <v>2157</v>
      </c>
      <c r="BT23" s="42">
        <f t="shared" si="16"/>
        <v>1.0302778454439939E-2</v>
      </c>
      <c r="BV23" s="13" t="s">
        <v>52</v>
      </c>
      <c r="BW23" s="38">
        <v>2095</v>
      </c>
      <c r="BX23" s="42">
        <f t="shared" si="17"/>
        <v>9.9856054756389361E-3</v>
      </c>
      <c r="BZ23" s="13" t="s">
        <v>6</v>
      </c>
      <c r="CA23" s="38">
        <v>1454</v>
      </c>
      <c r="CB23" s="42">
        <f t="shared" si="18"/>
        <v>7.313625777764364E-3</v>
      </c>
      <c r="CD23" s="13" t="s">
        <v>6</v>
      </c>
      <c r="CE23" s="38">
        <v>1542</v>
      </c>
      <c r="CF23" s="42">
        <f t="shared" si="19"/>
        <v>7.7611850151750794E-3</v>
      </c>
    </row>
    <row r="24" spans="2:84" s="12" customFormat="1" ht="12.75" customHeight="1" x14ac:dyDescent="0.2">
      <c r="B24" s="19" t="s">
        <v>35</v>
      </c>
      <c r="C24" s="20">
        <f>SUM(C6:C23)</f>
        <v>211517773</v>
      </c>
      <c r="D24" s="40"/>
      <c r="F24" s="45"/>
      <c r="G24" s="16"/>
      <c r="J24" s="45"/>
      <c r="K24" s="16"/>
      <c r="N24" s="45"/>
      <c r="O24" s="16"/>
      <c r="R24" s="45"/>
      <c r="S24" s="16"/>
      <c r="AH24" s="19" t="s">
        <v>35</v>
      </c>
      <c r="AI24" s="20">
        <f>SUM(AI6:AI23)</f>
        <v>230692938</v>
      </c>
      <c r="AJ24" s="40"/>
      <c r="AL24" s="19" t="s">
        <v>35</v>
      </c>
      <c r="AM24" s="20">
        <f>SUM(AM6:AM23)</f>
        <v>236302498</v>
      </c>
      <c r="AN24" s="40"/>
      <c r="AP24" s="13" t="s">
        <v>164</v>
      </c>
      <c r="AQ24" s="16">
        <v>613569</v>
      </c>
      <c r="AR24" s="42">
        <f t="shared" si="12"/>
        <v>3.0955444892881586E-3</v>
      </c>
      <c r="AT24" s="13" t="s">
        <v>100</v>
      </c>
      <c r="AU24" s="16">
        <v>69070</v>
      </c>
      <c r="AV24" s="42">
        <f t="shared" si="1"/>
        <v>3.2413842369161572E-4</v>
      </c>
      <c r="AX24" s="13" t="s">
        <v>100</v>
      </c>
      <c r="AY24" s="16">
        <v>50462</v>
      </c>
      <c r="AZ24" s="42">
        <f t="shared" si="2"/>
        <v>2.3828252798864676E-4</v>
      </c>
      <c r="BB24" s="13" t="s">
        <v>113</v>
      </c>
      <c r="BC24" s="16">
        <v>9946</v>
      </c>
      <c r="BD24" s="42">
        <f t="shared" si="3"/>
        <v>4.4009650104741509E-5</v>
      </c>
      <c r="BF24" s="13" t="s">
        <v>0</v>
      </c>
      <c r="BG24" s="16">
        <v>83</v>
      </c>
      <c r="BH24" s="42">
        <f t="shared" si="13"/>
        <v>3.6803994341940148E-4</v>
      </c>
      <c r="BJ24" s="13" t="s">
        <v>39</v>
      </c>
      <c r="BK24" s="38">
        <v>1400</v>
      </c>
      <c r="BL24" s="42">
        <f t="shared" si="14"/>
        <v>6.0242778396939669E-3</v>
      </c>
      <c r="BN24" s="13" t="s">
        <v>24</v>
      </c>
      <c r="BO24" s="38">
        <v>1923</v>
      </c>
      <c r="BP24" s="42">
        <f t="shared" si="15"/>
        <v>8.8931846665402606E-3</v>
      </c>
      <c r="BR24" s="13" t="s">
        <v>52</v>
      </c>
      <c r="BS24" s="38">
        <v>2117</v>
      </c>
      <c r="BT24" s="42">
        <f t="shared" si="16"/>
        <v>1.0111720903129045E-2</v>
      </c>
      <c r="BV24" s="13" t="s">
        <v>24</v>
      </c>
      <c r="BW24" s="38">
        <v>1940</v>
      </c>
      <c r="BX24" s="42">
        <f t="shared" si="17"/>
        <v>9.2468136624055067E-3</v>
      </c>
      <c r="BZ24" s="13" t="s">
        <v>12</v>
      </c>
      <c r="CA24" s="38">
        <v>1287</v>
      </c>
      <c r="CB24" s="42">
        <f t="shared" si="18"/>
        <v>6.4736151141559402E-3</v>
      </c>
      <c r="CD24" s="13" t="s">
        <v>12</v>
      </c>
      <c r="CE24" s="38">
        <v>1338</v>
      </c>
      <c r="CF24" s="42">
        <f t="shared" si="19"/>
        <v>6.7344134567472484E-3</v>
      </c>
    </row>
    <row r="25" spans="2:84" s="12" customFormat="1" ht="12.75" customHeight="1" x14ac:dyDescent="0.2">
      <c r="B25" s="45"/>
      <c r="C25" s="16"/>
      <c r="F25" s="45"/>
      <c r="G25" s="16"/>
      <c r="J25" s="45"/>
      <c r="K25" s="16"/>
      <c r="N25" s="45"/>
      <c r="O25" s="16"/>
      <c r="R25" s="45"/>
      <c r="S25" s="16"/>
      <c r="AP25" s="13" t="s">
        <v>137</v>
      </c>
      <c r="AQ25" s="16">
        <v>462612</v>
      </c>
      <c r="AR25" s="42">
        <f t="shared" si="12"/>
        <v>2.3339445559970818E-3</v>
      </c>
      <c r="AT25" s="24" t="s">
        <v>147</v>
      </c>
      <c r="AU25" s="16">
        <v>45797</v>
      </c>
      <c r="AV25" s="42">
        <f t="shared" si="1"/>
        <v>2.1492062240922145E-4</v>
      </c>
      <c r="AX25" s="24" t="s">
        <v>165</v>
      </c>
      <c r="AY25" s="16">
        <v>-19230</v>
      </c>
      <c r="AZ25" s="42">
        <f t="shared" si="2"/>
        <v>-9.0804427355667178E-5</v>
      </c>
      <c r="BB25" s="19" t="s">
        <v>35</v>
      </c>
      <c r="BC25" s="20">
        <f>SUM(BC6:BC24)</f>
        <v>225995889</v>
      </c>
      <c r="BD25" s="40"/>
      <c r="BF25" s="13" t="s">
        <v>41</v>
      </c>
      <c r="BG25" s="16">
        <v>66</v>
      </c>
      <c r="BH25" s="42">
        <f t="shared" si="13"/>
        <v>2.9265826826121083E-4</v>
      </c>
      <c r="BJ25" s="13" t="s">
        <v>34</v>
      </c>
      <c r="BK25" s="38">
        <v>864</v>
      </c>
      <c r="BL25" s="42">
        <f t="shared" si="14"/>
        <v>3.7178400382111335E-3</v>
      </c>
      <c r="BN25" s="13" t="s">
        <v>6</v>
      </c>
      <c r="BO25" s="38">
        <v>1692</v>
      </c>
      <c r="BP25" s="42">
        <f t="shared" si="15"/>
        <v>7.8248925927124902E-3</v>
      </c>
      <c r="BR25" s="13" t="s">
        <v>24</v>
      </c>
      <c r="BS25" s="38">
        <v>1987</v>
      </c>
      <c r="BT25" s="42">
        <f t="shared" si="16"/>
        <v>9.4907838613686405E-3</v>
      </c>
      <c r="BV25" s="13" t="s">
        <v>6</v>
      </c>
      <c r="BW25" s="38">
        <v>1530</v>
      </c>
      <c r="BX25" s="42">
        <f t="shared" si="17"/>
        <v>7.2925901564332082E-3</v>
      </c>
      <c r="BZ25" s="13" t="s">
        <v>48</v>
      </c>
      <c r="CA25" s="38">
        <v>1212</v>
      </c>
      <c r="CB25" s="42">
        <f t="shared" si="18"/>
        <v>6.0963648161282049E-3</v>
      </c>
      <c r="CD25" s="13" t="s">
        <v>5</v>
      </c>
      <c r="CE25" s="38">
        <v>1295</v>
      </c>
      <c r="CF25" s="42">
        <f t="shared" si="19"/>
        <v>6.5179861184511854E-3</v>
      </c>
    </row>
    <row r="26" spans="2:84" s="12" customFormat="1" ht="12.75" customHeight="1" x14ac:dyDescent="0.2">
      <c r="B26" s="45"/>
      <c r="C26" s="16"/>
      <c r="F26" s="45"/>
      <c r="G26" s="16"/>
      <c r="N26" s="45"/>
      <c r="O26" s="16"/>
      <c r="R26" s="45"/>
      <c r="S26" s="16"/>
      <c r="AP26" s="13" t="s">
        <v>100</v>
      </c>
      <c r="AQ26" s="16">
        <v>98804</v>
      </c>
      <c r="AR26" s="42">
        <f t="shared" si="12"/>
        <v>4.9848049317945857E-4</v>
      </c>
      <c r="AT26" s="19" t="s">
        <v>35</v>
      </c>
      <c r="AU26" s="20">
        <f>SUM(AU6:AU25)</f>
        <v>213087974</v>
      </c>
      <c r="AV26" s="40"/>
      <c r="AX26" s="19" t="s">
        <v>35</v>
      </c>
      <c r="AY26" s="20">
        <f>SUM(AY6:AY25)</f>
        <v>211773815</v>
      </c>
      <c r="AZ26" s="40"/>
      <c r="BF26" s="13" t="s">
        <v>21</v>
      </c>
      <c r="BG26" s="16">
        <v>60</v>
      </c>
      <c r="BH26" s="42">
        <f t="shared" si="13"/>
        <v>2.6605297114655528E-4</v>
      </c>
      <c r="BJ26" s="13" t="s">
        <v>0</v>
      </c>
      <c r="BK26" s="38">
        <v>141</v>
      </c>
      <c r="BL26" s="42">
        <f t="shared" si="14"/>
        <v>6.0673083956917805E-4</v>
      </c>
      <c r="BN26" s="13" t="s">
        <v>34</v>
      </c>
      <c r="BO26" s="38">
        <v>867</v>
      </c>
      <c r="BP26" s="42">
        <f t="shared" si="15"/>
        <v>4.0095637576133157E-3</v>
      </c>
      <c r="BR26" s="13" t="s">
        <v>6</v>
      </c>
      <c r="BS26" s="38">
        <v>1937</v>
      </c>
      <c r="BT26" s="42">
        <f t="shared" si="16"/>
        <v>9.2519619222300245E-3</v>
      </c>
      <c r="BV26" s="13" t="s">
        <v>12</v>
      </c>
      <c r="BW26" s="38">
        <v>1367</v>
      </c>
      <c r="BX26" s="42">
        <f t="shared" si="17"/>
        <v>6.5156671528393438E-3</v>
      </c>
      <c r="BZ26" s="13" t="s">
        <v>34</v>
      </c>
      <c r="CA26" s="38">
        <v>858</v>
      </c>
      <c r="CB26" s="42">
        <f t="shared" si="18"/>
        <v>4.3157434094372935E-3</v>
      </c>
      <c r="CD26" s="13" t="s">
        <v>18</v>
      </c>
      <c r="CE26" s="38">
        <v>1268</v>
      </c>
      <c r="CF26" s="42">
        <f t="shared" si="19"/>
        <v>6.3820898827769137E-3</v>
      </c>
    </row>
    <row r="27" spans="2:84" s="12" customFormat="1" ht="12.75" customHeight="1" x14ac:dyDescent="0.2">
      <c r="B27" s="45"/>
      <c r="C27" s="16"/>
      <c r="F27" s="45"/>
      <c r="G27" s="16"/>
      <c r="N27" s="45"/>
      <c r="O27" s="16"/>
      <c r="R27" s="45"/>
      <c r="S27" s="16"/>
      <c r="AP27" s="13" t="s">
        <v>147</v>
      </c>
      <c r="AQ27" s="16">
        <v>46696</v>
      </c>
      <c r="AR27" s="42">
        <f t="shared" si="12"/>
        <v>2.3558808458673736E-4</v>
      </c>
      <c r="BF27" s="13" t="s">
        <v>42</v>
      </c>
      <c r="BG27" s="16">
        <v>58</v>
      </c>
      <c r="BH27" s="42">
        <f t="shared" si="13"/>
        <v>2.5718453877500343E-4</v>
      </c>
      <c r="BJ27" s="13" t="s">
        <v>23</v>
      </c>
      <c r="BK27" s="38">
        <v>97</v>
      </c>
      <c r="BL27" s="42">
        <f t="shared" si="14"/>
        <v>4.1739639317879627E-4</v>
      </c>
      <c r="BN27" s="13" t="s">
        <v>42</v>
      </c>
      <c r="BO27" s="38">
        <v>197</v>
      </c>
      <c r="BP27" s="42">
        <f t="shared" si="15"/>
        <v>9.1105427941156063E-4</v>
      </c>
      <c r="BR27" s="13" t="s">
        <v>34</v>
      </c>
      <c r="BS27" s="38">
        <v>871</v>
      </c>
      <c r="BT27" s="42">
        <f t="shared" si="16"/>
        <v>4.1602781797947085E-3</v>
      </c>
      <c r="BV27" s="13" t="s">
        <v>34</v>
      </c>
      <c r="BW27" s="38">
        <v>866</v>
      </c>
      <c r="BX27" s="42">
        <f t="shared" si="17"/>
        <v>4.1277013565170972E-3</v>
      </c>
      <c r="BZ27" s="13" t="s">
        <v>59</v>
      </c>
      <c r="CA27" s="38">
        <v>569</v>
      </c>
      <c r="CB27" s="42">
        <f t="shared" si="18"/>
        <v>2.8620722610370863E-3</v>
      </c>
      <c r="CD27" s="13" t="s">
        <v>34</v>
      </c>
      <c r="CE27" s="38">
        <v>877</v>
      </c>
      <c r="CF27" s="42">
        <f t="shared" si="19"/>
        <v>4.4141110624569034E-3</v>
      </c>
    </row>
    <row r="28" spans="2:84" s="12" customFormat="1" ht="12.75" customHeight="1" x14ac:dyDescent="0.2">
      <c r="B28" s="45"/>
      <c r="C28" s="16"/>
      <c r="AP28" s="13" t="s">
        <v>135</v>
      </c>
      <c r="AQ28" s="16">
        <v>-9368441</v>
      </c>
      <c r="AR28" s="42">
        <f t="shared" si="12"/>
        <v>-4.7265141998326585E-2</v>
      </c>
      <c r="BF28" s="13" t="s">
        <v>2</v>
      </c>
      <c r="BG28" s="16">
        <v>18</v>
      </c>
      <c r="BH28" s="42">
        <f t="shared" si="13"/>
        <v>7.981589134396658E-5</v>
      </c>
      <c r="BJ28" s="13" t="s">
        <v>42</v>
      </c>
      <c r="BK28" s="38">
        <v>69</v>
      </c>
      <c r="BL28" s="42">
        <f t="shared" si="14"/>
        <v>2.9691083638491695E-4</v>
      </c>
      <c r="BN28" s="13" t="s">
        <v>23</v>
      </c>
      <c r="BO28" s="38">
        <v>187</v>
      </c>
      <c r="BP28" s="42">
        <f t="shared" si="15"/>
        <v>8.6480786928914641E-4</v>
      </c>
      <c r="BR28" s="13" t="s">
        <v>23</v>
      </c>
      <c r="BS28" s="38">
        <v>141</v>
      </c>
      <c r="BT28" s="42">
        <f t="shared" si="16"/>
        <v>6.7347786837090005E-4</v>
      </c>
      <c r="BV28" s="13" t="s">
        <v>59</v>
      </c>
      <c r="BW28" s="38">
        <v>550</v>
      </c>
      <c r="BX28" s="42">
        <f t="shared" si="17"/>
        <v>2.6215193372799116E-3</v>
      </c>
      <c r="BZ28" s="13" t="s">
        <v>3</v>
      </c>
      <c r="CA28" s="38">
        <v>285</v>
      </c>
      <c r="CB28" s="42">
        <f t="shared" si="18"/>
        <v>1.4335511325053946E-3</v>
      </c>
      <c r="CD28" s="13" t="s">
        <v>66</v>
      </c>
      <c r="CE28" s="38">
        <v>771</v>
      </c>
      <c r="CF28" s="42">
        <f t="shared" si="19"/>
        <v>3.8805925075875397E-3</v>
      </c>
    </row>
    <row r="29" spans="2:84" s="12" customFormat="1" ht="12.75" customHeight="1" x14ac:dyDescent="0.2">
      <c r="AP29" s="19" t="s">
        <v>35</v>
      </c>
      <c r="AQ29" s="20">
        <f>SUM(AQ6:AQ28)</f>
        <v>198210364</v>
      </c>
      <c r="AR29" s="40"/>
      <c r="BF29" s="24" t="s">
        <v>45</v>
      </c>
      <c r="BG29" s="16">
        <v>17</v>
      </c>
      <c r="BH29" s="42">
        <f t="shared" si="13"/>
        <v>7.5381675158190669E-5</v>
      </c>
      <c r="BJ29" s="13" t="s">
        <v>41</v>
      </c>
      <c r="BK29" s="38">
        <v>68</v>
      </c>
      <c r="BL29" s="42">
        <f t="shared" si="14"/>
        <v>2.9260778078513551E-4</v>
      </c>
      <c r="BN29" s="13" t="s">
        <v>45</v>
      </c>
      <c r="BO29" s="38">
        <v>138</v>
      </c>
      <c r="BP29" s="42">
        <f t="shared" si="15"/>
        <v>6.3820045968931657E-4</v>
      </c>
      <c r="BR29" s="13" t="s">
        <v>45</v>
      </c>
      <c r="BS29" s="38">
        <v>123</v>
      </c>
      <c r="BT29" s="42">
        <f t="shared" si="16"/>
        <v>5.8750197028099795E-4</v>
      </c>
      <c r="BV29" s="13" t="s">
        <v>57</v>
      </c>
      <c r="BW29" s="38">
        <v>133</v>
      </c>
      <c r="BX29" s="42">
        <f t="shared" si="17"/>
        <v>6.3393103974223317E-4</v>
      </c>
      <c r="BZ29" s="13" t="s">
        <v>0</v>
      </c>
      <c r="CA29" s="38">
        <v>132</v>
      </c>
      <c r="CB29" s="42">
        <f t="shared" si="18"/>
        <v>6.6396052452881438E-4</v>
      </c>
      <c r="CD29" s="13" t="s">
        <v>39</v>
      </c>
      <c r="CE29" s="38">
        <v>660</v>
      </c>
      <c r="CF29" s="42">
        <f t="shared" si="19"/>
        <v>3.3219079831488668E-3</v>
      </c>
    </row>
    <row r="30" spans="2:84" s="12" customFormat="1" ht="12.75" customHeight="1" x14ac:dyDescent="0.2">
      <c r="BF30" s="19" t="s">
        <v>35</v>
      </c>
      <c r="BG30" s="20">
        <f>SUM(BG6:BG29)</f>
        <v>225519</v>
      </c>
      <c r="BH30" s="40"/>
      <c r="BJ30" s="13" t="s">
        <v>21</v>
      </c>
      <c r="BK30" s="38">
        <v>49</v>
      </c>
      <c r="BL30" s="42">
        <f t="shared" si="14"/>
        <v>2.1084972438928883E-4</v>
      </c>
      <c r="BN30" s="13" t="s">
        <v>2</v>
      </c>
      <c r="BO30" s="38">
        <v>73</v>
      </c>
      <c r="BP30" s="42">
        <f t="shared" si="15"/>
        <v>3.3759879389362401E-4</v>
      </c>
      <c r="BR30" s="13" t="s">
        <v>57</v>
      </c>
      <c r="BS30" s="38">
        <v>108</v>
      </c>
      <c r="BT30" s="42">
        <f t="shared" si="16"/>
        <v>5.1585538853941273E-4</v>
      </c>
      <c r="BV30" s="13" t="s">
        <v>23</v>
      </c>
      <c r="BW30" s="38">
        <v>126</v>
      </c>
      <c r="BX30" s="42">
        <f t="shared" si="17"/>
        <v>6.0056624817685241E-4</v>
      </c>
      <c r="BZ30" s="13" t="s">
        <v>23</v>
      </c>
      <c r="CA30" s="38">
        <v>126</v>
      </c>
      <c r="CB30" s="42">
        <f t="shared" si="18"/>
        <v>6.337805006865955E-4</v>
      </c>
      <c r="CD30" s="13" t="s">
        <v>59</v>
      </c>
      <c r="CE30" s="38">
        <v>658</v>
      </c>
      <c r="CF30" s="42">
        <f t="shared" si="19"/>
        <v>3.3118415953211429E-3</v>
      </c>
    </row>
    <row r="31" spans="2:84" s="12" customFormat="1" ht="12.75" customHeight="1" x14ac:dyDescent="0.2">
      <c r="J31" s="45"/>
      <c r="K31" s="16"/>
      <c r="BJ31" s="13" t="s">
        <v>45</v>
      </c>
      <c r="BK31" s="38">
        <v>21</v>
      </c>
      <c r="BL31" s="42">
        <f t="shared" si="14"/>
        <v>9.0364167595409506E-5</v>
      </c>
      <c r="BN31" s="13" t="s">
        <v>41</v>
      </c>
      <c r="BO31" s="38">
        <v>70</v>
      </c>
      <c r="BP31" s="42">
        <f t="shared" si="15"/>
        <v>3.2372487085689973E-4</v>
      </c>
      <c r="BR31" s="13" t="s">
        <v>0</v>
      </c>
      <c r="BS31" s="38">
        <v>106</v>
      </c>
      <c r="BT31" s="42">
        <f t="shared" si="16"/>
        <v>5.0630251097386807E-4</v>
      </c>
      <c r="BV31" s="13" t="s">
        <v>45</v>
      </c>
      <c r="BW31" s="38">
        <v>124</v>
      </c>
      <c r="BX31" s="42">
        <f t="shared" si="17"/>
        <v>5.9103345058674373E-4</v>
      </c>
      <c r="BZ31" s="13" t="s">
        <v>41</v>
      </c>
      <c r="CA31" s="38">
        <v>123</v>
      </c>
      <c r="CB31" s="42">
        <f t="shared" si="18"/>
        <v>6.1869048876548617E-4</v>
      </c>
      <c r="CD31" s="13" t="s">
        <v>3</v>
      </c>
      <c r="CE31" s="38">
        <v>397</v>
      </c>
      <c r="CF31" s="42">
        <f t="shared" si="19"/>
        <v>1.998177983803182E-3</v>
      </c>
    </row>
    <row r="32" spans="2:84" s="12" customFormat="1" ht="12.75" customHeight="1" x14ac:dyDescent="0.2">
      <c r="J32" s="45"/>
      <c r="K32" s="16"/>
      <c r="BJ32" s="13" t="s">
        <v>2</v>
      </c>
      <c r="BK32" s="38">
        <v>17</v>
      </c>
      <c r="BL32" s="42">
        <f t="shared" si="14"/>
        <v>7.3151945196283876E-5</v>
      </c>
      <c r="BN32" s="13" t="s">
        <v>0</v>
      </c>
      <c r="BO32" s="38">
        <v>53</v>
      </c>
      <c r="BP32" s="42">
        <f t="shared" si="15"/>
        <v>2.451059736487955E-4</v>
      </c>
      <c r="BR32" s="13" t="s">
        <v>2</v>
      </c>
      <c r="BS32" s="38">
        <v>67</v>
      </c>
      <c r="BT32" s="42">
        <f t="shared" si="16"/>
        <v>3.2002139844574681E-4</v>
      </c>
      <c r="BV32" s="13" t="s">
        <v>0</v>
      </c>
      <c r="BW32" s="38">
        <v>111</v>
      </c>
      <c r="BX32" s="42">
        <f t="shared" si="17"/>
        <v>5.2907026625103671E-4</v>
      </c>
      <c r="BZ32" s="13" t="s">
        <v>45</v>
      </c>
      <c r="CA32" s="38">
        <v>98</v>
      </c>
      <c r="CB32" s="42">
        <f t="shared" si="18"/>
        <v>4.9294038942290764E-4</v>
      </c>
      <c r="CD32" s="13" t="s">
        <v>0</v>
      </c>
      <c r="CE32" s="38">
        <v>180</v>
      </c>
      <c r="CF32" s="42">
        <f t="shared" si="19"/>
        <v>9.0597490449514549E-4</v>
      </c>
    </row>
    <row r="33" spans="2:84" s="12" customFormat="1" ht="12.75" customHeight="1" x14ac:dyDescent="0.2">
      <c r="F33" s="45"/>
      <c r="G33" s="16"/>
      <c r="J33" s="30"/>
      <c r="K33" s="38"/>
      <c r="N33" s="45"/>
      <c r="O33" s="16"/>
      <c r="R33" s="45"/>
      <c r="S33" s="16"/>
      <c r="BJ33" s="19" t="s">
        <v>35</v>
      </c>
      <c r="BK33" s="20">
        <f>SUM(BK6:BK32)</f>
        <v>232393</v>
      </c>
      <c r="BL33" s="40"/>
      <c r="BN33" s="19" t="s">
        <v>35</v>
      </c>
      <c r="BO33" s="20">
        <f>SUM(BO6:BO32)</f>
        <v>216233</v>
      </c>
      <c r="BP33" s="40"/>
      <c r="BR33" s="13" t="s">
        <v>42</v>
      </c>
      <c r="BS33" s="38">
        <v>44</v>
      </c>
      <c r="BT33" s="42">
        <f t="shared" si="16"/>
        <v>2.1016330644198298E-4</v>
      </c>
      <c r="BV33" s="13" t="s">
        <v>2</v>
      </c>
      <c r="BW33" s="38">
        <v>90</v>
      </c>
      <c r="BX33" s="42">
        <f t="shared" si="17"/>
        <v>4.2897589155489464E-4</v>
      </c>
      <c r="BZ33" s="13" t="s">
        <v>2</v>
      </c>
      <c r="CA33" s="38">
        <v>79</v>
      </c>
      <c r="CB33" s="42">
        <f t="shared" si="18"/>
        <v>3.9737031392254798E-4</v>
      </c>
      <c r="CD33" s="13" t="s">
        <v>45</v>
      </c>
      <c r="CE33" s="38">
        <v>109</v>
      </c>
      <c r="CF33" s="42">
        <f t="shared" si="19"/>
        <v>5.4861813661094918E-4</v>
      </c>
    </row>
    <row r="34" spans="2:84" s="12" customFormat="1" ht="12.75" customHeight="1" x14ac:dyDescent="0.2">
      <c r="B34" s="45"/>
      <c r="C34" s="16"/>
      <c r="F34" s="45"/>
      <c r="G34" s="16"/>
      <c r="N34" s="45"/>
      <c r="O34" s="16"/>
      <c r="R34" s="45"/>
      <c r="S34" s="16"/>
      <c r="BR34" s="13" t="s">
        <v>41</v>
      </c>
      <c r="BS34" s="38">
        <v>36</v>
      </c>
      <c r="BT34" s="42">
        <f t="shared" si="16"/>
        <v>1.7195179617980426E-4</v>
      </c>
      <c r="BV34" s="13" t="s">
        <v>41</v>
      </c>
      <c r="BW34" s="38">
        <v>37</v>
      </c>
      <c r="BX34" s="42">
        <f t="shared" si="17"/>
        <v>1.7635675541701222E-4</v>
      </c>
      <c r="BZ34" s="19" t="s">
        <v>35</v>
      </c>
      <c r="CA34" s="20">
        <f>SUM(CA6:CA33)</f>
        <v>198807</v>
      </c>
      <c r="CB34" s="23"/>
      <c r="CD34" s="13" t="s">
        <v>41</v>
      </c>
      <c r="CE34" s="38">
        <v>101</v>
      </c>
      <c r="CF34" s="42">
        <f t="shared" si="19"/>
        <v>5.0835258530005387E-4</v>
      </c>
    </row>
    <row r="35" spans="2:84" s="12" customFormat="1" ht="12.75" customHeight="1" x14ac:dyDescent="0.2">
      <c r="B35" s="45"/>
      <c r="C35" s="16"/>
      <c r="F35" s="30"/>
      <c r="G35" s="38"/>
      <c r="N35" s="30"/>
      <c r="O35" s="38"/>
      <c r="R35" s="30"/>
      <c r="S35" s="38"/>
      <c r="BK35" s="27"/>
      <c r="BR35" s="19" t="s">
        <v>35</v>
      </c>
      <c r="BS35" s="20">
        <f>SUM(BS6:BS34)</f>
        <v>209361</v>
      </c>
      <c r="BT35" s="23"/>
      <c r="BV35" s="13" t="s">
        <v>42</v>
      </c>
      <c r="BW35" s="38">
        <v>1</v>
      </c>
      <c r="BX35" s="42">
        <f t="shared" si="17"/>
        <v>4.7663987950543844E-6</v>
      </c>
      <c r="CD35" s="13" t="s">
        <v>2</v>
      </c>
      <c r="CE35" s="38">
        <v>83</v>
      </c>
      <c r="CF35" s="42">
        <f t="shared" si="19"/>
        <v>4.1775509485053933E-4</v>
      </c>
    </row>
    <row r="36" spans="2:84" s="12" customFormat="1" ht="12.75" customHeight="1" x14ac:dyDescent="0.2">
      <c r="B36" s="30"/>
      <c r="C36" s="38"/>
      <c r="BV36" s="19" t="s">
        <v>35</v>
      </c>
      <c r="BW36" s="20">
        <f>SUM(BW6:BW35)</f>
        <v>209802</v>
      </c>
      <c r="BX36" s="23"/>
      <c r="CD36" s="13" t="s">
        <v>9</v>
      </c>
      <c r="CE36" s="38">
        <v>2</v>
      </c>
      <c r="CF36" s="42">
        <f t="shared" si="19"/>
        <v>1.0066387827723839E-5</v>
      </c>
    </row>
    <row r="37" spans="2:84" s="12" customFormat="1" ht="12.75" customHeight="1" x14ac:dyDescent="0.2">
      <c r="CD37" s="19" t="s">
        <v>35</v>
      </c>
      <c r="CE37" s="20">
        <f>SUM(CE6:CE36)</f>
        <v>198681</v>
      </c>
      <c r="CF37" s="23"/>
    </row>
    <row r="38" spans="2:84" s="12" customFormat="1" ht="12.75" customHeight="1" x14ac:dyDescent="0.2"/>
    <row r="39" spans="2:84" s="12" customFormat="1" ht="12.75" customHeight="1" x14ac:dyDescent="0.2"/>
    <row r="40" spans="2:84" s="12" customFormat="1" ht="12.75" customHeight="1" x14ac:dyDescent="0.2"/>
    <row r="41" spans="2:84" s="12" customFormat="1" ht="12.75" customHeight="1" x14ac:dyDescent="0.2"/>
    <row r="42" spans="2:84" s="12" customFormat="1" ht="12.75" customHeight="1" x14ac:dyDescent="0.2"/>
    <row r="43" spans="2:84" s="12" customFormat="1" ht="12.75" customHeight="1" x14ac:dyDescent="0.2"/>
    <row r="44" spans="2:84" s="12" customFormat="1" ht="12.75" customHeight="1" x14ac:dyDescent="0.2"/>
    <row r="45" spans="2:84" s="12" customFormat="1" ht="12.75" customHeight="1" x14ac:dyDescent="0.2"/>
    <row r="46" spans="2:84" s="12" customFormat="1" ht="12.75" customHeight="1" x14ac:dyDescent="0.2"/>
    <row r="47" spans="2:84" s="12" customFormat="1" ht="12.75" customHeight="1" x14ac:dyDescent="0.2"/>
    <row r="48" spans="2:84" s="12" customFormat="1" ht="12.75" customHeight="1" x14ac:dyDescent="0.2"/>
    <row r="49" s="12" customFormat="1" ht="12.75" customHeight="1" x14ac:dyDescent="0.2"/>
    <row r="50" s="12" customFormat="1" ht="12.75" customHeight="1" x14ac:dyDescent="0.2"/>
    <row r="51" s="12" customFormat="1" ht="12.75" customHeight="1" x14ac:dyDescent="0.2"/>
    <row r="52" s="12" customFormat="1" ht="12.75" customHeight="1" x14ac:dyDescent="0.2"/>
    <row r="53" s="12" customFormat="1" ht="12.75" customHeight="1" x14ac:dyDescent="0.2"/>
    <row r="54" s="12" customFormat="1" ht="12.75" customHeight="1" x14ac:dyDescent="0.2"/>
    <row r="55" s="12" customFormat="1" ht="12.75" customHeight="1" x14ac:dyDescent="0.2"/>
    <row r="56" s="12" customFormat="1" ht="12.75" customHeight="1" x14ac:dyDescent="0.2"/>
    <row r="57" s="12" customFormat="1" ht="12.75" customHeight="1" x14ac:dyDescent="0.2"/>
    <row r="58" s="12" customFormat="1" ht="12.75" customHeight="1" x14ac:dyDescent="0.2"/>
    <row r="59" s="12" customFormat="1" ht="12.75" customHeight="1" x14ac:dyDescent="0.2"/>
    <row r="60" s="12" customFormat="1" ht="12.75" customHeight="1" x14ac:dyDescent="0.2"/>
    <row r="61" s="12" customFormat="1" ht="12.75" customHeight="1" x14ac:dyDescent="0.2"/>
    <row r="62" s="12" customFormat="1" ht="12.75" customHeight="1" x14ac:dyDescent="0.2"/>
    <row r="63" s="12" customFormat="1" ht="12.75" customHeight="1" x14ac:dyDescent="0.2"/>
    <row r="64" s="12" customFormat="1" ht="12.75" customHeight="1" x14ac:dyDescent="0.2"/>
    <row r="65" s="12" customFormat="1" ht="12.75" customHeight="1" x14ac:dyDescent="0.2"/>
    <row r="66" s="12" customFormat="1" ht="12.75" customHeight="1" x14ac:dyDescent="0.2"/>
    <row r="67" s="12" customFormat="1" ht="12.75" customHeight="1" x14ac:dyDescent="0.2"/>
    <row r="68" s="12" customFormat="1" ht="12.75" customHeight="1" x14ac:dyDescent="0.2"/>
    <row r="69" s="12" customFormat="1" ht="12.75" customHeight="1" x14ac:dyDescent="0.2"/>
    <row r="70" s="12" customFormat="1" ht="12.75" customHeight="1" x14ac:dyDescent="0.2"/>
    <row r="71" s="12" customFormat="1" ht="12.75" customHeight="1" x14ac:dyDescent="0.2"/>
    <row r="72" s="12" customFormat="1" ht="12.75" customHeight="1" x14ac:dyDescent="0.2"/>
    <row r="73" s="12" customFormat="1" ht="12.75" customHeight="1" x14ac:dyDescent="0.2"/>
    <row r="74" s="12" customFormat="1" ht="12.75" customHeight="1" x14ac:dyDescent="0.2"/>
    <row r="75" s="12" customFormat="1" ht="12" x14ac:dyDescent="0.2"/>
    <row r="76" s="12" customFormat="1" ht="12" x14ac:dyDescent="0.2"/>
    <row r="77" s="12" customFormat="1" ht="12" x14ac:dyDescent="0.2"/>
    <row r="78" s="12" customFormat="1" ht="12" x14ac:dyDescent="0.2"/>
    <row r="79" s="12" customFormat="1" ht="12" x14ac:dyDescent="0.2"/>
    <row r="80" s="12" customFormat="1" ht="12" x14ac:dyDescent="0.2"/>
    <row r="81" s="12" customFormat="1" ht="12" x14ac:dyDescent="0.2"/>
    <row r="82" s="12" customFormat="1" ht="12" x14ac:dyDescent="0.2"/>
    <row r="83" s="12" customFormat="1" ht="12" x14ac:dyDescent="0.2"/>
    <row r="84" s="12" customFormat="1" ht="12" x14ac:dyDescent="0.2"/>
    <row r="85" s="12" customFormat="1" ht="12" x14ac:dyDescent="0.2"/>
    <row r="86" s="12" customFormat="1" ht="12" x14ac:dyDescent="0.2"/>
    <row r="87" s="12" customFormat="1" ht="12" x14ac:dyDescent="0.2"/>
    <row r="88" s="12" customFormat="1" ht="12" x14ac:dyDescent="0.2"/>
    <row r="89" s="12" customFormat="1" ht="12" x14ac:dyDescent="0.2"/>
    <row r="90" s="12" customFormat="1" ht="12" x14ac:dyDescent="0.2"/>
    <row r="91" s="12" customFormat="1" ht="12" x14ac:dyDescent="0.2"/>
    <row r="92" s="12" customFormat="1" ht="12" x14ac:dyDescent="0.2"/>
    <row r="93" s="12" customFormat="1" ht="12" x14ac:dyDescent="0.2"/>
    <row r="94" s="12" customFormat="1" ht="12" x14ac:dyDescent="0.2"/>
    <row r="95" s="12" customFormat="1" ht="12" x14ac:dyDescent="0.2"/>
    <row r="96" s="12" customFormat="1" ht="12" x14ac:dyDescent="0.2"/>
    <row r="97" s="12" customFormat="1" ht="12" x14ac:dyDescent="0.2"/>
    <row r="98" s="12" customFormat="1" ht="12" x14ac:dyDescent="0.2"/>
    <row r="99" s="12" customFormat="1" ht="12" x14ac:dyDescent="0.2"/>
    <row r="100" s="12" customFormat="1" ht="12" x14ac:dyDescent="0.2"/>
    <row r="101" s="12" customFormat="1" ht="12" x14ac:dyDescent="0.2"/>
    <row r="102" s="12" customFormat="1" ht="12" x14ac:dyDescent="0.2"/>
    <row r="103" s="12" customFormat="1" ht="12" x14ac:dyDescent="0.2"/>
    <row r="104" s="12" customFormat="1" ht="12" x14ac:dyDescent="0.2"/>
    <row r="105" s="12" customFormat="1" ht="12" x14ac:dyDescent="0.2"/>
    <row r="106" s="12" customFormat="1" ht="12" x14ac:dyDescent="0.2"/>
    <row r="107" s="12" customFormat="1" ht="12" x14ac:dyDescent="0.2"/>
    <row r="108" s="12" customFormat="1" ht="12" x14ac:dyDescent="0.2"/>
    <row r="109" s="12" customFormat="1" ht="12" x14ac:dyDescent="0.2"/>
    <row r="110" s="12" customFormat="1" ht="12" x14ac:dyDescent="0.2"/>
    <row r="111" s="12" customFormat="1" ht="12" x14ac:dyDescent="0.2"/>
    <row r="112" s="12" customFormat="1" ht="12" x14ac:dyDescent="0.2"/>
    <row r="113" s="12" customFormat="1" ht="12" x14ac:dyDescent="0.2"/>
    <row r="114" s="12" customFormat="1" ht="12" x14ac:dyDescent="0.2"/>
    <row r="115" s="12" customFormat="1" ht="12" x14ac:dyDescent="0.2"/>
    <row r="116" s="12" customFormat="1" ht="12" x14ac:dyDescent="0.2"/>
    <row r="117" s="12" customFormat="1" ht="12" x14ac:dyDescent="0.2"/>
    <row r="118" s="12" customFormat="1" ht="12" x14ac:dyDescent="0.2"/>
    <row r="119" s="12" customFormat="1" ht="12" x14ac:dyDescent="0.2"/>
    <row r="120" s="12" customFormat="1" ht="12" x14ac:dyDescent="0.2"/>
    <row r="121" s="12" customFormat="1" ht="12" x14ac:dyDescent="0.2"/>
    <row r="122" s="12" customFormat="1" ht="12" x14ac:dyDescent="0.2"/>
    <row r="123" s="12" customFormat="1" ht="12" x14ac:dyDescent="0.2"/>
    <row r="124" s="12" customFormat="1" ht="12" x14ac:dyDescent="0.2"/>
    <row r="125" s="12" customFormat="1" ht="12" x14ac:dyDescent="0.2"/>
    <row r="126" s="12" customFormat="1" ht="12" x14ac:dyDescent="0.2"/>
    <row r="127" s="12" customFormat="1" ht="12" x14ac:dyDescent="0.2"/>
    <row r="128" s="12" customFormat="1" ht="12" x14ac:dyDescent="0.2"/>
    <row r="129" s="12" customFormat="1" ht="12" x14ac:dyDescent="0.2"/>
    <row r="130" s="12" customFormat="1" ht="12" x14ac:dyDescent="0.2"/>
    <row r="131" s="12" customFormat="1" ht="12" x14ac:dyDescent="0.2"/>
    <row r="132" s="12" customFormat="1" ht="12" x14ac:dyDescent="0.2"/>
    <row r="133" s="12" customFormat="1" ht="12" x14ac:dyDescent="0.2"/>
    <row r="134" s="12" customFormat="1" ht="12" x14ac:dyDescent="0.2"/>
    <row r="135" s="12" customFormat="1" ht="12" x14ac:dyDescent="0.2"/>
    <row r="136" s="12" customFormat="1" ht="12" x14ac:dyDescent="0.2"/>
    <row r="137" s="12" customFormat="1" ht="12" x14ac:dyDescent="0.2"/>
    <row r="138" s="12" customFormat="1" ht="12" x14ac:dyDescent="0.2"/>
    <row r="139" s="12" customFormat="1" ht="12" x14ac:dyDescent="0.2"/>
    <row r="140" s="12" customFormat="1" ht="12" x14ac:dyDescent="0.2"/>
    <row r="141" s="12" customFormat="1" ht="12" x14ac:dyDescent="0.2"/>
    <row r="142" s="12" customFormat="1" ht="12" x14ac:dyDescent="0.2"/>
    <row r="143" s="12" customFormat="1" ht="12" x14ac:dyDescent="0.2"/>
    <row r="144" s="12" customFormat="1" ht="12" x14ac:dyDescent="0.2"/>
    <row r="145" s="12" customFormat="1" ht="12" x14ac:dyDescent="0.2"/>
    <row r="146" s="12" customFormat="1" ht="12" x14ac:dyDescent="0.2"/>
    <row r="147" s="12" customFormat="1" ht="12" x14ac:dyDescent="0.2"/>
    <row r="148" s="12" customFormat="1" ht="12" x14ac:dyDescent="0.2"/>
    <row r="149" s="12" customFormat="1" ht="12" x14ac:dyDescent="0.2"/>
    <row r="150" s="12" customFormat="1" ht="12" x14ac:dyDescent="0.2"/>
    <row r="151" s="12" customFormat="1" ht="12" x14ac:dyDescent="0.2"/>
    <row r="152" s="12" customFormat="1" ht="12" x14ac:dyDescent="0.2"/>
    <row r="153" s="12" customFormat="1" ht="12" x14ac:dyDescent="0.2"/>
    <row r="154" s="12" customFormat="1" ht="12" x14ac:dyDescent="0.2"/>
    <row r="155" s="12" customFormat="1" ht="12" x14ac:dyDescent="0.2"/>
    <row r="156" s="12" customFormat="1" ht="12" x14ac:dyDescent="0.2"/>
    <row r="157" s="12" customFormat="1" ht="12" x14ac:dyDescent="0.2"/>
    <row r="158" s="12" customFormat="1" ht="12" x14ac:dyDescent="0.2"/>
    <row r="159" s="12" customFormat="1" ht="12" x14ac:dyDescent="0.2"/>
    <row r="160" s="12" customFormat="1" ht="12" x14ac:dyDescent="0.2"/>
    <row r="161" s="12" customFormat="1" ht="12" x14ac:dyDescent="0.2"/>
    <row r="162" s="12" customFormat="1" ht="12" x14ac:dyDescent="0.2"/>
    <row r="163" s="12" customFormat="1" ht="12" x14ac:dyDescent="0.2"/>
    <row r="164" s="12" customFormat="1" ht="12" x14ac:dyDescent="0.2"/>
    <row r="165" s="12" customFormat="1" ht="12" x14ac:dyDescent="0.2"/>
    <row r="166" s="12" customFormat="1" ht="12" x14ac:dyDescent="0.2"/>
    <row r="167" s="12" customFormat="1" ht="12" x14ac:dyDescent="0.2"/>
    <row r="168" s="12" customFormat="1" ht="12" x14ac:dyDescent="0.2"/>
    <row r="169" s="12" customFormat="1" ht="12" x14ac:dyDescent="0.2"/>
    <row r="170" s="12" customFormat="1" ht="12" x14ac:dyDescent="0.2"/>
    <row r="171" s="12" customFormat="1" ht="12" x14ac:dyDescent="0.2"/>
    <row r="172" s="12" customFormat="1" ht="12" x14ac:dyDescent="0.2"/>
    <row r="173" s="12" customFormat="1" ht="12" x14ac:dyDescent="0.2"/>
    <row r="174" s="12" customFormat="1" ht="12" x14ac:dyDescent="0.2"/>
    <row r="175" s="12" customFormat="1" ht="12" x14ac:dyDescent="0.2"/>
    <row r="176" s="12" customFormat="1" ht="12" x14ac:dyDescent="0.2"/>
    <row r="177" s="12" customFormat="1" ht="12" x14ac:dyDescent="0.2"/>
    <row r="178" s="12" customFormat="1" ht="12" x14ac:dyDescent="0.2"/>
    <row r="179" s="12" customFormat="1" ht="12" x14ac:dyDescent="0.2"/>
    <row r="180" s="12" customFormat="1" ht="12" x14ac:dyDescent="0.2"/>
    <row r="181" s="12" customFormat="1" ht="12" x14ac:dyDescent="0.2"/>
    <row r="182" s="12" customFormat="1" ht="12" x14ac:dyDescent="0.2"/>
    <row r="183" s="12" customFormat="1" ht="12" x14ac:dyDescent="0.2"/>
    <row r="184" s="12" customFormat="1" ht="12" x14ac:dyDescent="0.2"/>
    <row r="185" s="12" customFormat="1" ht="12" x14ac:dyDescent="0.2"/>
    <row r="186" s="12" customFormat="1" ht="12" x14ac:dyDescent="0.2"/>
    <row r="187" s="12" customFormat="1" ht="12" x14ac:dyDescent="0.2"/>
    <row r="188" s="12" customFormat="1" ht="12" x14ac:dyDescent="0.2"/>
    <row r="189" s="12" customFormat="1" ht="12" x14ac:dyDescent="0.2"/>
    <row r="190" s="12" customFormat="1" ht="12" x14ac:dyDescent="0.2"/>
    <row r="191" s="12" customFormat="1" ht="12" x14ac:dyDescent="0.2"/>
    <row r="192" s="12" customFormat="1" ht="12" x14ac:dyDescent="0.2"/>
    <row r="193" s="12" customFormat="1" ht="12" x14ac:dyDescent="0.2"/>
    <row r="194" s="12" customFormat="1" ht="12" x14ac:dyDescent="0.2"/>
    <row r="195" s="12" customFormat="1" ht="12" x14ac:dyDescent="0.2"/>
    <row r="196" s="12" customFormat="1" ht="12" x14ac:dyDescent="0.2"/>
    <row r="197" s="12" customFormat="1" ht="12" x14ac:dyDescent="0.2"/>
    <row r="198" s="12" customFormat="1" ht="12" x14ac:dyDescent="0.2"/>
    <row r="199" s="12" customFormat="1" ht="12" x14ac:dyDescent="0.2"/>
    <row r="200" s="12" customFormat="1" ht="12" x14ac:dyDescent="0.2"/>
    <row r="201" s="12" customFormat="1" ht="12" x14ac:dyDescent="0.2"/>
    <row r="202" s="12" customFormat="1" ht="12" x14ac:dyDescent="0.2"/>
    <row r="203" s="12" customFormat="1" ht="12" x14ac:dyDescent="0.2"/>
    <row r="204" s="12" customFormat="1" ht="12" x14ac:dyDescent="0.2"/>
    <row r="205" s="12" customFormat="1" ht="12" x14ac:dyDescent="0.2"/>
    <row r="206" s="12" customFormat="1" ht="12" x14ac:dyDescent="0.2"/>
    <row r="207" s="12" customFormat="1" ht="12" x14ac:dyDescent="0.2"/>
    <row r="208" s="12" customFormat="1" ht="12" x14ac:dyDescent="0.2"/>
    <row r="209" s="12" customFormat="1" ht="12" x14ac:dyDescent="0.2"/>
    <row r="210" s="12" customFormat="1" ht="12" x14ac:dyDescent="0.2"/>
    <row r="211" s="12" customFormat="1" ht="12" x14ac:dyDescent="0.2"/>
    <row r="212" s="12" customFormat="1" ht="12" x14ac:dyDescent="0.2"/>
    <row r="213" s="12" customFormat="1" ht="12" x14ac:dyDescent="0.2"/>
    <row r="214" s="12" customFormat="1" ht="12" x14ac:dyDescent="0.2"/>
    <row r="215" s="12" customFormat="1" ht="12" x14ac:dyDescent="0.2"/>
    <row r="216" s="12" customFormat="1" ht="12" x14ac:dyDescent="0.2"/>
    <row r="217" s="12" customFormat="1" ht="12" x14ac:dyDescent="0.2"/>
    <row r="218" s="12" customFormat="1" ht="12" x14ac:dyDescent="0.2"/>
    <row r="219" s="12" customFormat="1" ht="12" x14ac:dyDescent="0.2"/>
    <row r="220" s="12" customFormat="1" ht="12" x14ac:dyDescent="0.2"/>
    <row r="221" s="12" customFormat="1" ht="12" x14ac:dyDescent="0.2"/>
    <row r="222" s="12" customFormat="1" ht="12" x14ac:dyDescent="0.2"/>
    <row r="223" s="12" customFormat="1" ht="12" x14ac:dyDescent="0.2"/>
    <row r="224" s="12" customFormat="1" ht="12" x14ac:dyDescent="0.2"/>
    <row r="225" s="12" customFormat="1" ht="12" x14ac:dyDescent="0.2"/>
    <row r="226" s="12" customFormat="1" ht="12" x14ac:dyDescent="0.2"/>
    <row r="227" s="12" customFormat="1" ht="12" x14ac:dyDescent="0.2"/>
    <row r="228" s="12" customFormat="1" ht="12" x14ac:dyDescent="0.2"/>
    <row r="229" s="12" customFormat="1" ht="12" x14ac:dyDescent="0.2"/>
    <row r="230" s="12" customFormat="1" ht="12" x14ac:dyDescent="0.2"/>
    <row r="231" s="12" customFormat="1" ht="12" x14ac:dyDescent="0.2"/>
    <row r="232" s="12" customFormat="1" ht="12" x14ac:dyDescent="0.2"/>
    <row r="233" s="12" customFormat="1" ht="12" x14ac:dyDescent="0.2"/>
    <row r="234" s="12" customFormat="1" ht="12" x14ac:dyDescent="0.2"/>
    <row r="235" s="12" customFormat="1" ht="12" x14ac:dyDescent="0.2"/>
    <row r="236" s="12" customFormat="1" ht="12" x14ac:dyDescent="0.2"/>
    <row r="237" s="12" customFormat="1" ht="12" x14ac:dyDescent="0.2"/>
    <row r="238" s="12" customFormat="1" ht="12" x14ac:dyDescent="0.2"/>
    <row r="239" s="12" customFormat="1" ht="12" x14ac:dyDescent="0.2"/>
    <row r="240" s="12" customFormat="1" ht="12" x14ac:dyDescent="0.2"/>
    <row r="241" s="12" customFormat="1" ht="12" x14ac:dyDescent="0.2"/>
    <row r="242" s="12" customFormat="1" ht="12" x14ac:dyDescent="0.2"/>
    <row r="243" s="12" customFormat="1" ht="12" x14ac:dyDescent="0.2"/>
    <row r="244" s="12" customFormat="1" ht="12" x14ac:dyDescent="0.2"/>
    <row r="245" s="12" customFormat="1" ht="12" x14ac:dyDescent="0.2"/>
    <row r="246" s="12" customFormat="1" ht="12" x14ac:dyDescent="0.2"/>
    <row r="247" s="12" customFormat="1" ht="12" x14ac:dyDescent="0.2"/>
    <row r="248" s="12" customFormat="1" ht="12" x14ac:dyDescent="0.2"/>
    <row r="249" s="12" customFormat="1" ht="12" x14ac:dyDescent="0.2"/>
    <row r="250" s="12" customFormat="1" ht="12" x14ac:dyDescent="0.2"/>
    <row r="251" s="12" customFormat="1" ht="12" x14ac:dyDescent="0.2"/>
    <row r="252" s="12" customFormat="1" ht="12" x14ac:dyDescent="0.2"/>
    <row r="253" s="12" customFormat="1" ht="12" x14ac:dyDescent="0.2"/>
    <row r="254" s="12" customFormat="1" ht="12" x14ac:dyDescent="0.2"/>
    <row r="255" s="12" customFormat="1" ht="12" x14ac:dyDescent="0.2"/>
    <row r="256" s="12" customFormat="1" ht="12" x14ac:dyDescent="0.2"/>
    <row r="257" s="12" customFormat="1" ht="12" x14ac:dyDescent="0.2"/>
    <row r="258" s="12" customFormat="1" ht="12" x14ac:dyDescent="0.2"/>
    <row r="259" s="12" customFormat="1" ht="12" x14ac:dyDescent="0.2"/>
    <row r="260" s="12" customFormat="1" ht="12" x14ac:dyDescent="0.2"/>
    <row r="261" s="12" customFormat="1" ht="12" x14ac:dyDescent="0.2"/>
    <row r="262" s="12" customFormat="1" ht="12" x14ac:dyDescent="0.2"/>
    <row r="263" s="12" customFormat="1" ht="12" x14ac:dyDescent="0.2"/>
    <row r="264" s="12" customFormat="1" ht="12" x14ac:dyDescent="0.2"/>
    <row r="265" s="12" customFormat="1" ht="12" x14ac:dyDescent="0.2"/>
    <row r="266" s="12" customFormat="1" ht="12" x14ac:dyDescent="0.2"/>
    <row r="267" s="12" customFormat="1" ht="12" x14ac:dyDescent="0.2"/>
    <row r="268" s="12" customFormat="1" ht="12" x14ac:dyDescent="0.2"/>
    <row r="269" s="12" customFormat="1" ht="12" x14ac:dyDescent="0.2"/>
    <row r="270" s="12" customFormat="1" ht="12" x14ac:dyDescent="0.2"/>
    <row r="271" s="12" customFormat="1" ht="12" x14ac:dyDescent="0.2"/>
    <row r="272" s="12" customFormat="1" ht="12" x14ac:dyDescent="0.2"/>
    <row r="273" s="12" customFormat="1" ht="12" x14ac:dyDescent="0.2"/>
    <row r="274" s="12" customFormat="1" ht="12" x14ac:dyDescent="0.2"/>
    <row r="275" s="12" customFormat="1" ht="12" x14ac:dyDescent="0.2"/>
    <row r="276" s="12" customFormat="1" ht="12" x14ac:dyDescent="0.2"/>
    <row r="277" s="12" customFormat="1" ht="12" x14ac:dyDescent="0.2"/>
    <row r="278" s="12" customFormat="1" ht="12" x14ac:dyDescent="0.2"/>
    <row r="279" s="12" customFormat="1" ht="12" x14ac:dyDescent="0.2"/>
    <row r="280" s="12" customFormat="1" ht="12" x14ac:dyDescent="0.2"/>
    <row r="281" s="12" customFormat="1" ht="12" x14ac:dyDescent="0.2"/>
    <row r="282" s="12" customFormat="1" ht="12" x14ac:dyDescent="0.2"/>
    <row r="283" s="12" customFormat="1" ht="12" x14ac:dyDescent="0.2"/>
    <row r="284" s="12" customFormat="1" ht="12" x14ac:dyDescent="0.2"/>
    <row r="285" s="12" customFormat="1" ht="12" x14ac:dyDescent="0.2"/>
    <row r="286" s="12" customFormat="1" ht="12" x14ac:dyDescent="0.2"/>
    <row r="287" s="12" customFormat="1" ht="12" x14ac:dyDescent="0.2"/>
    <row r="288" s="12" customFormat="1" ht="12" x14ac:dyDescent="0.2"/>
    <row r="289" s="12" customFormat="1" ht="12" x14ac:dyDescent="0.2"/>
    <row r="290" s="12" customFormat="1" ht="12" x14ac:dyDescent="0.2"/>
    <row r="291" s="12" customFormat="1" ht="12" x14ac:dyDescent="0.2"/>
    <row r="292" s="12" customFormat="1" ht="12" x14ac:dyDescent="0.2"/>
    <row r="293" s="12" customFormat="1" ht="12" x14ac:dyDescent="0.2"/>
    <row r="294" s="12" customFormat="1" ht="12" x14ac:dyDescent="0.2"/>
    <row r="295" s="12" customFormat="1" ht="12" x14ac:dyDescent="0.2"/>
    <row r="296" s="12" customFormat="1" ht="12" x14ac:dyDescent="0.2"/>
    <row r="297" s="12" customFormat="1" ht="12" x14ac:dyDescent="0.2"/>
    <row r="298" s="12" customFormat="1" ht="12" x14ac:dyDescent="0.2"/>
    <row r="299" s="12" customFormat="1" ht="12" x14ac:dyDescent="0.2"/>
    <row r="300" s="12" customFormat="1" ht="12" x14ac:dyDescent="0.2"/>
    <row r="301" s="12" customFormat="1" ht="12" x14ac:dyDescent="0.2"/>
    <row r="302" s="12" customFormat="1" ht="12" x14ac:dyDescent="0.2"/>
    <row r="303" s="12" customFormat="1" ht="12" x14ac:dyDescent="0.2"/>
    <row r="304" s="12" customFormat="1" ht="12" x14ac:dyDescent="0.2"/>
    <row r="305" s="12" customFormat="1" ht="12" x14ac:dyDescent="0.2"/>
    <row r="306" s="12" customFormat="1" ht="12" x14ac:dyDescent="0.2"/>
    <row r="307" s="12" customFormat="1" ht="12" x14ac:dyDescent="0.2"/>
    <row r="308" s="12" customFormat="1" ht="12" x14ac:dyDescent="0.2"/>
    <row r="309" s="12" customFormat="1" ht="12" x14ac:dyDescent="0.2"/>
    <row r="310" s="12" customFormat="1" ht="12" x14ac:dyDescent="0.2"/>
    <row r="311" s="12" customFormat="1" ht="12" x14ac:dyDescent="0.2"/>
    <row r="312" s="12" customFormat="1" ht="12" x14ac:dyDescent="0.2"/>
    <row r="313" s="12" customFormat="1" ht="12" x14ac:dyDescent="0.2"/>
    <row r="314" s="12" customFormat="1" ht="12" x14ac:dyDescent="0.2"/>
    <row r="315" s="12" customFormat="1" ht="12" x14ac:dyDescent="0.2"/>
    <row r="316" s="12" customFormat="1" ht="12" x14ac:dyDescent="0.2"/>
    <row r="317" s="12" customFormat="1" ht="12" x14ac:dyDescent="0.2"/>
    <row r="318" s="12" customFormat="1" ht="12" x14ac:dyDescent="0.2"/>
    <row r="319" s="12" customFormat="1" ht="12" x14ac:dyDescent="0.2"/>
    <row r="320" s="12" customFormat="1" ht="12" x14ac:dyDescent="0.2"/>
    <row r="321" spans="2:20" s="12" customFormat="1" ht="12" x14ac:dyDescent="0.2"/>
    <row r="322" spans="2:20" s="12" customFormat="1" ht="12" x14ac:dyDescent="0.2"/>
    <row r="323" spans="2:20" s="12" customFormat="1" ht="12" x14ac:dyDescent="0.2"/>
    <row r="324" spans="2:20" s="12" customFormat="1" ht="12" x14ac:dyDescent="0.2"/>
    <row r="325" spans="2:20" s="12" customFormat="1" ht="12" x14ac:dyDescent="0.2"/>
    <row r="326" spans="2:20" s="12" customFormat="1" x14ac:dyDescent="0.2">
      <c r="J326"/>
      <c r="K326"/>
      <c r="L326"/>
    </row>
    <row r="327" spans="2:20" s="12" customFormat="1" x14ac:dyDescent="0.2">
      <c r="J327"/>
      <c r="K327"/>
      <c r="L327"/>
    </row>
    <row r="328" spans="2:20" s="12" customFormat="1" x14ac:dyDescent="0.2">
      <c r="F328"/>
      <c r="G328"/>
      <c r="H328"/>
      <c r="J328"/>
      <c r="K328"/>
      <c r="L328"/>
      <c r="N328"/>
      <c r="O328"/>
      <c r="P328"/>
      <c r="R328"/>
      <c r="S328"/>
      <c r="T328"/>
    </row>
    <row r="329" spans="2:20" s="12" customFormat="1" x14ac:dyDescent="0.2">
      <c r="B329"/>
      <c r="C329"/>
      <c r="D329"/>
      <c r="F329"/>
      <c r="G329"/>
      <c r="H329"/>
      <c r="J329"/>
      <c r="K329"/>
      <c r="L329"/>
      <c r="N329"/>
      <c r="O329"/>
      <c r="P329"/>
      <c r="R329"/>
      <c r="S329"/>
      <c r="T329"/>
    </row>
  </sheetData>
  <sortState xmlns:xlrd2="http://schemas.microsoft.com/office/spreadsheetml/2017/richdata2" ref="R6:S44">
    <sortCondition descending="1" ref="S6:S44"/>
  </sortState>
  <mergeCells count="42">
    <mergeCell ref="B2:D2"/>
    <mergeCell ref="B4:D4"/>
    <mergeCell ref="F2:H2"/>
    <mergeCell ref="F4:H4"/>
    <mergeCell ref="J2:L2"/>
    <mergeCell ref="J4:L4"/>
    <mergeCell ref="CD4:CF4"/>
    <mergeCell ref="BJ4:BL4"/>
    <mergeCell ref="BN4:BP4"/>
    <mergeCell ref="BR4:BT4"/>
    <mergeCell ref="BV4:BX4"/>
    <mergeCell ref="AP2:AR2"/>
    <mergeCell ref="AT2:AV2"/>
    <mergeCell ref="AX2:AZ2"/>
    <mergeCell ref="BB2:BD2"/>
    <mergeCell ref="BZ4:CB4"/>
    <mergeCell ref="AT4:AV4"/>
    <mergeCell ref="BF4:BH4"/>
    <mergeCell ref="AP4:AR4"/>
    <mergeCell ref="AX4:AZ4"/>
    <mergeCell ref="BB4:BD4"/>
    <mergeCell ref="BZ2:CB2"/>
    <mergeCell ref="Z4:AB4"/>
    <mergeCell ref="Z2:AB2"/>
    <mergeCell ref="AD2:AF2"/>
    <mergeCell ref="AH2:AJ2"/>
    <mergeCell ref="AL2:AN2"/>
    <mergeCell ref="AH4:AJ4"/>
    <mergeCell ref="AL4:AN4"/>
    <mergeCell ref="AD4:AF4"/>
    <mergeCell ref="CD2:CF2"/>
    <mergeCell ref="BF2:BH2"/>
    <mergeCell ref="BJ2:BL2"/>
    <mergeCell ref="BN2:BP2"/>
    <mergeCell ref="BR2:BT2"/>
    <mergeCell ref="BV2:BX2"/>
    <mergeCell ref="N2:P2"/>
    <mergeCell ref="N4:P4"/>
    <mergeCell ref="R2:T2"/>
    <mergeCell ref="R4:T4"/>
    <mergeCell ref="V2:X2"/>
    <mergeCell ref="V4:X4"/>
  </mergeCells>
  <pageMargins left="1" right="1" top="1" bottom="1" header="0.5" footer="0.5"/>
  <pageSetup paperSize="9"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C7ABCBA97307408D88C07C1DA0FB8F" ma:contentTypeVersion="13" ma:contentTypeDescription="Ein neues Dokument erstellen." ma:contentTypeScope="" ma:versionID="db0bc4a714858c55a74dba796c721c7c">
  <xsd:schema xmlns:xsd="http://www.w3.org/2001/XMLSchema" xmlns:xs="http://www.w3.org/2001/XMLSchema" xmlns:p="http://schemas.microsoft.com/office/2006/metadata/properties" xmlns:ns2="1f632cf2-0fb0-4703-960a-a7f77e0b84c8" xmlns:ns3="28906c87-db6d-47ae-862f-62ffa130951d" targetNamespace="http://schemas.microsoft.com/office/2006/metadata/properties" ma:root="true" ma:fieldsID="b94ef6edd7d3e0128bd85b46888032a3" ns2:_="" ns3:_="">
    <xsd:import namespace="1f632cf2-0fb0-4703-960a-a7f77e0b84c8"/>
    <xsd:import namespace="28906c87-db6d-47ae-862f-62ffa13095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TaxKeywordTaxHTField"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32cf2-0fb0-4703-960a-a7f77e0b8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description=""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906c87-db6d-47ae-862f-62ffa130951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KeywordTaxHTField" ma:index="18" nillable="true" ma:taxonomy="true" ma:internalName="TaxKeywordTaxHTField" ma:taxonomyFieldName="TaxKeyword" ma:displayName="Enterprise Keywords" ma:fieldId="{23f27201-bee3-471e-b2e7-b64fd8b7ca38}" ma:taxonomyMulti="true" ma:sspId="a827eaa1-67d3-48c8-b49a-e0f2032f837f"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249ea306-d52e-40c9-af33-4154deab4d30}" ma:internalName="TaxCatchAll" ma:showField="CatchAllData" ma:web="28906c87-db6d-47ae-862f-62ffa13095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SharedWithDetails xmlns="28906c87-db6d-47ae-862f-62ffa130951d" xsi:nil="true"/>
    <SharedWithUsers xmlns="28906c87-db6d-47ae-862f-62ffa130951d">
      <UserInfo>
        <DisplayName/>
        <AccountId xsi:nil="true"/>
        <AccountType/>
      </UserInfo>
    </SharedWithUsers>
    <TaxCatchAll xmlns="28906c87-db6d-47ae-862f-62ffa130951d" xsi:nil="true"/>
    <TaxKeywordTaxHTField xmlns="28906c87-db6d-47ae-862f-62ffa130951d">
      <Terms xmlns="http://schemas.microsoft.com/office/infopath/2007/PartnerControls"/>
    </TaxKeywordTaxHTField>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C484CAC-CFA3-4AAD-B6CE-1570B35EA405}">
  <ds:schemaRefs>
    <ds:schemaRef ds:uri="http://schemas.microsoft.com/sharepoint/v3/contenttype/forms"/>
  </ds:schemaRefs>
</ds:datastoreItem>
</file>

<file path=customXml/itemProps2.xml><?xml version="1.0" encoding="utf-8"?>
<ds:datastoreItem xmlns:ds="http://schemas.openxmlformats.org/officeDocument/2006/customXml" ds:itemID="{29F6E4FF-DF9F-48DA-B782-3F924D2DF9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632cf2-0fb0-4703-960a-a7f77e0b84c8"/>
    <ds:schemaRef ds:uri="28906c87-db6d-47ae-862f-62ffa1309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9D3000-EB33-484A-B3F6-F8384FDE2CAD}">
  <ds:schemaRefs>
    <ds:schemaRef ds:uri="http://schemas.microsoft.com/office/2006/documentManagement/types"/>
    <ds:schemaRef ds:uri="28906c87-db6d-47ae-862f-62ffa130951d"/>
    <ds:schemaRef ds:uri="http://purl.org/dc/elements/1.1/"/>
    <ds:schemaRef ds:uri="1f632cf2-0fb0-4703-960a-a7f77e0b84c8"/>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84613337-4EF0-4CA8-83C0-29D667E7D74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Übersicht</vt:lpstr>
      <vt:lpstr>Unfall Total</vt:lpstr>
      <vt:lpstr>Einzelunfall</vt:lpstr>
      <vt:lpstr>Oblig. Berufs- und Nichtberuf.</vt:lpstr>
      <vt:lpstr>Freiwillige UVG-Vers.</vt:lpstr>
      <vt:lpstr>UVG-Zusatzversicherung</vt:lpstr>
      <vt:lpstr>Motorfahrzeuginsassen-Unfallver</vt:lpstr>
      <vt:lpstr>Übrige Kollektivunfallver</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Vera Schädler</dc:creator>
  <cp:lastModifiedBy>Frédéric Pittet</cp:lastModifiedBy>
  <cp:lastPrinted>2020-12-11T16:39:45Z</cp:lastPrinted>
  <dcterms:created xsi:type="dcterms:W3CDTF">2006-03-09T13:15:43Z</dcterms:created>
  <dcterms:modified xsi:type="dcterms:W3CDTF">2022-09-09T12:00:51Z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0x01010002C7ABCBA97307408D88C07C1DA0FB8F</vt:lpwstr>
  </property>
  <property fmtid="{D5CDD505-2E9C-101B-9397-08002B2CF9AE}" pid="3" name="FileLeafRef">
    <vt:lpwstr>S5-unfallversicherung_marktanteil.xlsx</vt:lpwstr>
  </property>
  <property fmtid="{D5CDD505-2E9C-101B-9397-08002B2CF9AE}" pid="4" name="Order">
    <vt:r8>4501500</vt:r8>
  </property>
  <property fmtid="{D5CDD505-2E9C-101B-9397-08002B2CF9AE}" pid="5" name="ComplianceAssetId">
    <vt:lpwstr/>
  </property>
  <property fmtid="{D5CDD505-2E9C-101B-9397-08002B2CF9AE}" pid="6" name="_ExtendedDescription">
    <vt:lpwstr/>
  </property>
  <property fmtid="{D5CDD505-2E9C-101B-9397-08002B2CF9AE}" pid="7" name="TaxKeyword">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TriggerFlowInfo">
    <vt:lpwstr/>
  </property>
</Properties>
</file>