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defaultThemeVersion="124226"/>
  <mc:AlternateContent xmlns:mc="http://schemas.openxmlformats.org/markup-compatibility/2006">
    <mc:Choice Requires="x15">
      <x15ac:absPath xmlns:x15ac="http://schemas.microsoft.com/office/spreadsheetml/2010/11/ac" url="C:\Users\Christine\Documents\TRADUCTION\ASA-SVV\Documents\SVV2017-198-SiteInternet\"/>
    </mc:Choice>
  </mc:AlternateContent>
  <bookViews>
    <workbookView xWindow="0" yWindow="0" windowWidth="17016" windowHeight="7752" tabRatio="880" firstSheet="4" activeTab="7"/>
  </bookViews>
  <sheets>
    <sheet name="Übersicht" sheetId="6" r:id="rId1"/>
    <sheet name="Unfall Total" sheetId="2" r:id="rId2"/>
    <sheet name="Einzelunfall" sheetId="3" r:id="rId3"/>
    <sheet name="Oblig. Berufs- und Nichtberuf." sheetId="4" r:id="rId4"/>
    <sheet name="Freiwillige UVG-Vers." sheetId="5" r:id="rId5"/>
    <sheet name="UVG-Zusatzversicherung" sheetId="7" r:id="rId6"/>
    <sheet name="Motorfahrzeuginsassen-Unfallver" sheetId="8" r:id="rId7"/>
    <sheet name="Übrige Kollektivunfallver" sheetId="9" r:id="rId8"/>
  </sheets>
  <calcPr calcId="162913" concurrentCalc="0"/>
</workbook>
</file>

<file path=xl/calcChain.xml><?xml version="1.0" encoding="utf-8"?>
<calcChain xmlns="http://schemas.openxmlformats.org/spreadsheetml/2006/main">
  <c r="D7" i="9" l="1"/>
  <c r="D8" i="9"/>
  <c r="D9" i="9"/>
  <c r="D10" i="9"/>
  <c r="D11" i="9"/>
  <c r="D12" i="9"/>
  <c r="D13" i="9"/>
  <c r="D14" i="9"/>
  <c r="D15" i="9"/>
  <c r="D16" i="9"/>
  <c r="D17" i="9"/>
  <c r="D18" i="9"/>
  <c r="D19" i="9"/>
  <c r="D20" i="9"/>
  <c r="D21" i="9"/>
  <c r="D22" i="9"/>
  <c r="D6" i="9"/>
  <c r="C23" i="9"/>
  <c r="C18" i="8"/>
  <c r="D7" i="8"/>
  <c r="D8" i="8"/>
  <c r="D9" i="8"/>
  <c r="D10" i="8"/>
  <c r="D11" i="8"/>
  <c r="D12" i="8"/>
  <c r="D13" i="8"/>
  <c r="D14" i="8"/>
  <c r="D15" i="8"/>
  <c r="D16" i="8"/>
  <c r="D17" i="8"/>
  <c r="D6" i="8"/>
  <c r="D7" i="7"/>
  <c r="D8" i="7"/>
  <c r="D9" i="7"/>
  <c r="D10" i="7"/>
  <c r="D11" i="7"/>
  <c r="D12" i="7"/>
  <c r="D13" i="7"/>
  <c r="D14" i="7"/>
  <c r="D15" i="7"/>
  <c r="D16" i="7"/>
  <c r="D17" i="7"/>
  <c r="D18" i="7"/>
  <c r="D19" i="7"/>
  <c r="D20" i="7"/>
  <c r="D21" i="7"/>
  <c r="D22" i="7"/>
  <c r="D23" i="7"/>
  <c r="D24" i="7"/>
  <c r="D25" i="7"/>
  <c r="D26" i="7"/>
  <c r="D27" i="7"/>
  <c r="D6" i="7"/>
  <c r="D7" i="5"/>
  <c r="D8" i="5"/>
  <c r="D9" i="5"/>
  <c r="D10" i="5"/>
  <c r="D11" i="5"/>
  <c r="D12" i="5"/>
  <c r="D13" i="5"/>
  <c r="D14" i="5"/>
  <c r="D15" i="5"/>
  <c r="D16" i="5"/>
  <c r="D17" i="5"/>
  <c r="D18" i="5"/>
  <c r="D19" i="5"/>
  <c r="D20" i="5"/>
  <c r="D21" i="5"/>
  <c r="D22" i="5"/>
  <c r="D23" i="5"/>
  <c r="D6" i="5"/>
  <c r="D7" i="4"/>
  <c r="D8" i="4"/>
  <c r="D9" i="4"/>
  <c r="D10" i="4"/>
  <c r="D11" i="4"/>
  <c r="D12" i="4"/>
  <c r="D13" i="4"/>
  <c r="D14" i="4"/>
  <c r="D15" i="4"/>
  <c r="D16" i="4"/>
  <c r="D17" i="4"/>
  <c r="D18" i="4"/>
  <c r="D19" i="4"/>
  <c r="D20" i="4"/>
  <c r="D21" i="4"/>
  <c r="D22" i="4"/>
  <c r="D23" i="4"/>
  <c r="D24" i="4"/>
  <c r="D25" i="4"/>
  <c r="D26" i="4"/>
  <c r="D6" i="4"/>
  <c r="C40"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6" i="3"/>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6" i="2"/>
  <c r="C47" i="2"/>
  <c r="C28" i="7"/>
  <c r="C24" i="5"/>
  <c r="C27" i="4"/>
  <c r="H7" i="9"/>
  <c r="H8" i="9"/>
  <c r="H11" i="9"/>
  <c r="H12" i="9"/>
  <c r="H15" i="9"/>
  <c r="H16" i="9"/>
  <c r="H19" i="9"/>
  <c r="H20" i="9"/>
  <c r="G21" i="9"/>
  <c r="H18" i="9"/>
  <c r="H14" i="9"/>
  <c r="H10" i="9"/>
  <c r="H6" i="9"/>
  <c r="H17" i="9"/>
  <c r="H13" i="9"/>
  <c r="H9" i="9"/>
  <c r="G18" i="8"/>
  <c r="G28" i="7"/>
  <c r="G26" i="5"/>
  <c r="K26" i="5"/>
  <c r="L15" i="5"/>
  <c r="G27" i="4"/>
  <c r="G40" i="3"/>
  <c r="H9" i="8"/>
  <c r="H13" i="8"/>
  <c r="H17" i="8"/>
  <c r="H10" i="8"/>
  <c r="H14" i="8"/>
  <c r="H6" i="8"/>
  <c r="H7" i="8"/>
  <c r="H11" i="8"/>
  <c r="H15" i="8"/>
  <c r="H8" i="8"/>
  <c r="H12" i="8"/>
  <c r="H16" i="8"/>
  <c r="H7" i="7"/>
  <c r="H11" i="7"/>
  <c r="H15" i="7"/>
  <c r="H19" i="7"/>
  <c r="H23" i="7"/>
  <c r="H27" i="7"/>
  <c r="H25" i="7"/>
  <c r="H14" i="7"/>
  <c r="H8" i="7"/>
  <c r="H12" i="7"/>
  <c r="H16" i="7"/>
  <c r="H20" i="7"/>
  <c r="H24" i="7"/>
  <c r="H6" i="7"/>
  <c r="H9" i="7"/>
  <c r="H13" i="7"/>
  <c r="H17" i="7"/>
  <c r="H21" i="7"/>
  <c r="H10" i="7"/>
  <c r="H18" i="7"/>
  <c r="H22" i="7"/>
  <c r="H26" i="7"/>
  <c r="H9" i="5"/>
  <c r="H13" i="5"/>
  <c r="H17" i="5"/>
  <c r="H21" i="5"/>
  <c r="H25" i="5"/>
  <c r="H10" i="5"/>
  <c r="H14" i="5"/>
  <c r="H18" i="5"/>
  <c r="H22" i="5"/>
  <c r="H7" i="5"/>
  <c r="H11" i="5"/>
  <c r="H15" i="5"/>
  <c r="H19" i="5"/>
  <c r="H23" i="5"/>
  <c r="H8" i="5"/>
  <c r="H12" i="5"/>
  <c r="H16" i="5"/>
  <c r="H20" i="5"/>
  <c r="H24" i="5"/>
  <c r="H6" i="5"/>
  <c r="H10" i="4"/>
  <c r="H14" i="4"/>
  <c r="H18" i="4"/>
  <c r="H22" i="4"/>
  <c r="H26" i="4"/>
  <c r="H7" i="4"/>
  <c r="H11" i="4"/>
  <c r="H15" i="4"/>
  <c r="H19" i="4"/>
  <c r="H23" i="4"/>
  <c r="H6" i="4"/>
  <c r="H8" i="4"/>
  <c r="H12" i="4"/>
  <c r="H16" i="4"/>
  <c r="H20" i="4"/>
  <c r="H24" i="4"/>
  <c r="H9" i="4"/>
  <c r="H13" i="4"/>
  <c r="H17" i="4"/>
  <c r="H21" i="4"/>
  <c r="H25" i="4"/>
  <c r="H7" i="3"/>
  <c r="H11" i="3"/>
  <c r="H15" i="3"/>
  <c r="H19" i="3"/>
  <c r="H23" i="3"/>
  <c r="H27" i="3"/>
  <c r="H31" i="3"/>
  <c r="H35" i="3"/>
  <c r="H39" i="3"/>
  <c r="H8" i="3"/>
  <c r="H12" i="3"/>
  <c r="H16" i="3"/>
  <c r="H20" i="3"/>
  <c r="H24" i="3"/>
  <c r="H28" i="3"/>
  <c r="H32" i="3"/>
  <c r="H36" i="3"/>
  <c r="H6" i="3"/>
  <c r="H9" i="3"/>
  <c r="H13" i="3"/>
  <c r="H17" i="3"/>
  <c r="H21" i="3"/>
  <c r="H25" i="3"/>
  <c r="H29" i="3"/>
  <c r="H33" i="3"/>
  <c r="H37" i="3"/>
  <c r="H10" i="3"/>
  <c r="H14" i="3"/>
  <c r="H18" i="3"/>
  <c r="H22" i="3"/>
  <c r="H26" i="3"/>
  <c r="H30" i="3"/>
  <c r="H34" i="3"/>
  <c r="H38" i="3"/>
  <c r="L11" i="5"/>
  <c r="L23" i="5"/>
  <c r="L7" i="5"/>
  <c r="L19" i="5"/>
  <c r="L22" i="5"/>
  <c r="L18" i="5"/>
  <c r="L14" i="5"/>
  <c r="L10" i="5"/>
  <c r="L6" i="5"/>
  <c r="L25" i="5"/>
  <c r="L21" i="5"/>
  <c r="L17" i="5"/>
  <c r="L13" i="5"/>
  <c r="L9" i="5"/>
  <c r="L24" i="5"/>
  <c r="L20" i="5"/>
  <c r="L16" i="5"/>
  <c r="L12" i="5"/>
  <c r="L8" i="5"/>
  <c r="G46" i="2"/>
  <c r="H7" i="2"/>
  <c r="H11" i="2"/>
  <c r="H15" i="2"/>
  <c r="H19" i="2"/>
  <c r="H23" i="2"/>
  <c r="H27" i="2"/>
  <c r="H31" i="2"/>
  <c r="H35" i="2"/>
  <c r="H39" i="2"/>
  <c r="H43" i="2"/>
  <c r="H9" i="2"/>
  <c r="H17" i="2"/>
  <c r="H25" i="2"/>
  <c r="H33" i="2"/>
  <c r="H41" i="2"/>
  <c r="H14" i="2"/>
  <c r="H18" i="2"/>
  <c r="H26" i="2"/>
  <c r="H38" i="2"/>
  <c r="H6" i="2"/>
  <c r="H8" i="2"/>
  <c r="H12" i="2"/>
  <c r="H16" i="2"/>
  <c r="H20" i="2"/>
  <c r="H24" i="2"/>
  <c r="H28" i="2"/>
  <c r="H32" i="2"/>
  <c r="H36" i="2"/>
  <c r="H40" i="2"/>
  <c r="H44" i="2"/>
  <c r="H13" i="2"/>
  <c r="H21" i="2"/>
  <c r="H29" i="2"/>
  <c r="H37" i="2"/>
  <c r="H45" i="2"/>
  <c r="H10" i="2"/>
  <c r="H22" i="2"/>
  <c r="H30" i="2"/>
  <c r="H34" i="2"/>
  <c r="H42" i="2"/>
  <c r="K23" i="9"/>
  <c r="L9" i="9"/>
  <c r="K18" i="8"/>
  <c r="L9" i="7"/>
  <c r="K29" i="7"/>
  <c r="L12" i="7"/>
  <c r="K27" i="4"/>
  <c r="K42" i="3"/>
  <c r="L8" i="3"/>
  <c r="O42" i="3"/>
  <c r="P19" i="3"/>
  <c r="L17" i="9"/>
  <c r="L17" i="7"/>
  <c r="L21" i="9"/>
  <c r="L25" i="7"/>
  <c r="L38" i="3"/>
  <c r="L33" i="3"/>
  <c r="L28" i="3"/>
  <c r="L22" i="3"/>
  <c r="L17" i="3"/>
  <c r="L12" i="3"/>
  <c r="L37" i="3"/>
  <c r="L16" i="7"/>
  <c r="P31" i="3"/>
  <c r="L41" i="3"/>
  <c r="L36" i="3"/>
  <c r="L30" i="3"/>
  <c r="L25" i="3"/>
  <c r="L20" i="3"/>
  <c r="L14" i="3"/>
  <c r="L9" i="3"/>
  <c r="L6" i="7"/>
  <c r="L21" i="7"/>
  <c r="L13" i="7"/>
  <c r="L13" i="9"/>
  <c r="L6" i="3"/>
  <c r="L32" i="3"/>
  <c r="L26" i="3"/>
  <c r="L21" i="3"/>
  <c r="L16" i="3"/>
  <c r="L10" i="3"/>
  <c r="L24" i="7"/>
  <c r="L8" i="7"/>
  <c r="P15" i="3"/>
  <c r="L40" i="3"/>
  <c r="L34" i="3"/>
  <c r="L29" i="3"/>
  <c r="L24" i="3"/>
  <c r="L18" i="3"/>
  <c r="L13" i="3"/>
  <c r="L28" i="7"/>
  <c r="L20" i="7"/>
  <c r="L20" i="9"/>
  <c r="L16" i="9"/>
  <c r="L12" i="9"/>
  <c r="L8" i="9"/>
  <c r="L6" i="9"/>
  <c r="L19" i="9"/>
  <c r="L15" i="9"/>
  <c r="L11" i="9"/>
  <c r="L7" i="9"/>
  <c r="L22" i="9"/>
  <c r="L18" i="9"/>
  <c r="L14" i="9"/>
  <c r="L10" i="9"/>
  <c r="L15" i="8"/>
  <c r="L11" i="8"/>
  <c r="L7" i="8"/>
  <c r="L6" i="8"/>
  <c r="L14" i="8"/>
  <c r="L10" i="8"/>
  <c r="L17" i="8"/>
  <c r="L13" i="8"/>
  <c r="L9" i="8"/>
  <c r="L16" i="8"/>
  <c r="L12" i="8"/>
  <c r="L8" i="8"/>
  <c r="L27" i="7"/>
  <c r="L23" i="7"/>
  <c r="L19" i="7"/>
  <c r="L15" i="7"/>
  <c r="L11" i="7"/>
  <c r="L7" i="7"/>
  <c r="L26" i="7"/>
  <c r="L22" i="7"/>
  <c r="L18" i="7"/>
  <c r="L14" i="7"/>
  <c r="L10" i="7"/>
  <c r="L20" i="4"/>
  <c r="L16" i="4"/>
  <c r="L8" i="4"/>
  <c r="L6" i="4"/>
  <c r="L23" i="4"/>
  <c r="L19" i="4"/>
  <c r="L11" i="4"/>
  <c r="L7" i="4"/>
  <c r="L26" i="4"/>
  <c r="L22" i="4"/>
  <c r="L18" i="4"/>
  <c r="L14" i="4"/>
  <c r="L10" i="4"/>
  <c r="L25" i="4"/>
  <c r="L21" i="4"/>
  <c r="L17" i="4"/>
  <c r="L13" i="4"/>
  <c r="L9" i="4"/>
  <c r="L24" i="4"/>
  <c r="L15" i="4"/>
  <c r="L12" i="4"/>
  <c r="P27" i="3"/>
  <c r="P11" i="3"/>
  <c r="P39" i="3"/>
  <c r="P23" i="3"/>
  <c r="P7" i="3"/>
  <c r="P35" i="3"/>
  <c r="L39" i="3"/>
  <c r="L35" i="3"/>
  <c r="L31" i="3"/>
  <c r="L27" i="3"/>
  <c r="L23" i="3"/>
  <c r="L19" i="3"/>
  <c r="L15" i="3"/>
  <c r="L11" i="3"/>
  <c r="L7" i="3"/>
  <c r="P38" i="3"/>
  <c r="P34" i="3"/>
  <c r="P30" i="3"/>
  <c r="P26" i="3"/>
  <c r="P22" i="3"/>
  <c r="P18" i="3"/>
  <c r="P14" i="3"/>
  <c r="P10" i="3"/>
  <c r="P6" i="3"/>
  <c r="P41" i="3"/>
  <c r="P37" i="3"/>
  <c r="P33" i="3"/>
  <c r="P29" i="3"/>
  <c r="P25" i="3"/>
  <c r="P21" i="3"/>
  <c r="P17" i="3"/>
  <c r="P13" i="3"/>
  <c r="P9" i="3"/>
  <c r="P40" i="3"/>
  <c r="P36" i="3"/>
  <c r="P32" i="3"/>
  <c r="P28" i="3"/>
  <c r="P24" i="3"/>
  <c r="P20" i="3"/>
  <c r="P16" i="3"/>
  <c r="P12" i="3"/>
  <c r="P8" i="3"/>
  <c r="K49" i="2"/>
  <c r="O50" i="2"/>
  <c r="P49" i="2"/>
  <c r="O24" i="9"/>
  <c r="P6" i="9"/>
  <c r="S24" i="9"/>
  <c r="T9" i="9"/>
  <c r="O18" i="8"/>
  <c r="P12" i="8"/>
  <c r="O29" i="7"/>
  <c r="P26" i="7"/>
  <c r="P18" i="7"/>
  <c r="O26" i="5"/>
  <c r="P8" i="5"/>
  <c r="O27" i="4"/>
  <c r="S20" i="8"/>
  <c r="S28" i="7"/>
  <c r="T20" i="7"/>
  <c r="S26" i="5"/>
  <c r="T11" i="5"/>
  <c r="S27" i="4"/>
  <c r="T16" i="4"/>
  <c r="S44" i="3"/>
  <c r="T40" i="3"/>
  <c r="S54" i="2"/>
  <c r="T26" i="2"/>
  <c r="W29" i="9"/>
  <c r="X10" i="9"/>
  <c r="AA26" i="9"/>
  <c r="AB16" i="9"/>
  <c r="AA22" i="8"/>
  <c r="W32" i="7"/>
  <c r="X10" i="7"/>
  <c r="AA35" i="7"/>
  <c r="AB6" i="7"/>
  <c r="AA29" i="5"/>
  <c r="AB24" i="5"/>
  <c r="W30" i="4"/>
  <c r="X17" i="4"/>
  <c r="AA32" i="4"/>
  <c r="AA30" i="4"/>
  <c r="AA29" i="4"/>
  <c r="AA28" i="4"/>
  <c r="AA27" i="4"/>
  <c r="AA26" i="4"/>
  <c r="AA25" i="4"/>
  <c r="AA24" i="4"/>
  <c r="AA23" i="4"/>
  <c r="AA22" i="4"/>
  <c r="AA21" i="4"/>
  <c r="AA20" i="4"/>
  <c r="AA19" i="4"/>
  <c r="AA18" i="4"/>
  <c r="AA17" i="4"/>
  <c r="AA16" i="4"/>
  <c r="AA15" i="4"/>
  <c r="AA14" i="4"/>
  <c r="AA13" i="4"/>
  <c r="AA12" i="4"/>
  <c r="AA11" i="4"/>
  <c r="AA10" i="4"/>
  <c r="AA9" i="4"/>
  <c r="AA8" i="4"/>
  <c r="AA7" i="4"/>
  <c r="AA6" i="4"/>
  <c r="W48" i="3"/>
  <c r="AA60" i="3"/>
  <c r="AB16" i="3"/>
  <c r="W57" i="2"/>
  <c r="X35" i="2"/>
  <c r="AA71" i="2"/>
  <c r="W22" i="8"/>
  <c r="X13" i="8"/>
  <c r="W29" i="5"/>
  <c r="X6" i="5"/>
  <c r="BK36" i="4"/>
  <c r="BL7" i="4"/>
  <c r="BK48" i="3"/>
  <c r="BL11" i="3"/>
  <c r="AE61" i="3"/>
  <c r="AF18" i="3"/>
  <c r="AF60" i="3"/>
  <c r="AQ33" i="9"/>
  <c r="AR9" i="9"/>
  <c r="AQ22" i="8"/>
  <c r="AR18" i="8"/>
  <c r="AQ27" i="7"/>
  <c r="AR8" i="7"/>
  <c r="AQ25" i="5"/>
  <c r="AR9" i="5"/>
  <c r="AQ30" i="4"/>
  <c r="AR17" i="4"/>
  <c r="AE15" i="4"/>
  <c r="AE10" i="4"/>
  <c r="AE31" i="4"/>
  <c r="AE16" i="4"/>
  <c r="AE30" i="4"/>
  <c r="AE34" i="4"/>
  <c r="AE32" i="4"/>
  <c r="AE29" i="4"/>
  <c r="AE28" i="4"/>
  <c r="AE27" i="4"/>
  <c r="AE26" i="4"/>
  <c r="AE25" i="4"/>
  <c r="AE24" i="4"/>
  <c r="AE23" i="4"/>
  <c r="AE22" i="4"/>
  <c r="AE21" i="4"/>
  <c r="AE20" i="4"/>
  <c r="AE19" i="4"/>
  <c r="AE18" i="4"/>
  <c r="AE17" i="4"/>
  <c r="AE14" i="4"/>
  <c r="AE13" i="4"/>
  <c r="AE12" i="4"/>
  <c r="AE11" i="4"/>
  <c r="AE9" i="4"/>
  <c r="AE8" i="4"/>
  <c r="AE7" i="4"/>
  <c r="AE6" i="4"/>
  <c r="AI6" i="4"/>
  <c r="AQ41" i="3"/>
  <c r="AI57" i="3"/>
  <c r="AJ23" i="3"/>
  <c r="AI67" i="2"/>
  <c r="AJ27" i="2"/>
  <c r="AE71" i="2"/>
  <c r="AE26" i="9"/>
  <c r="AF12" i="9"/>
  <c r="AE22" i="8"/>
  <c r="AF13" i="8"/>
  <c r="AE37" i="7"/>
  <c r="AF32" i="7"/>
  <c r="AE28" i="5"/>
  <c r="AF11" i="5"/>
  <c r="AI25" i="9"/>
  <c r="AJ9" i="9"/>
  <c r="AI20" i="8"/>
  <c r="AJ14" i="8"/>
  <c r="AJ11" i="8"/>
  <c r="AI37" i="7"/>
  <c r="AJ20" i="7"/>
  <c r="AI27" i="5"/>
  <c r="AJ7" i="5"/>
  <c r="AM30" i="9"/>
  <c r="AN19" i="9"/>
  <c r="AM20" i="8"/>
  <c r="AN10" i="8"/>
  <c r="AM28" i="7"/>
  <c r="AN25" i="7"/>
  <c r="AN26" i="7"/>
  <c r="AM24" i="5"/>
  <c r="AM30" i="4"/>
  <c r="AN26" i="4"/>
  <c r="AM39" i="3"/>
  <c r="AN22" i="3"/>
  <c r="AM51" i="2"/>
  <c r="BK57" i="2"/>
  <c r="BL7" i="2"/>
  <c r="BK37" i="9"/>
  <c r="BL22" i="9"/>
  <c r="BK29" i="8"/>
  <c r="BL26" i="8"/>
  <c r="BK36" i="7"/>
  <c r="BL26" i="7"/>
  <c r="BK32" i="5"/>
  <c r="BL9" i="5"/>
  <c r="BG55" i="2"/>
  <c r="BH7" i="2"/>
  <c r="BG34" i="9"/>
  <c r="BH6" i="9"/>
  <c r="BG25" i="8"/>
  <c r="BH18" i="8"/>
  <c r="BG33" i="7"/>
  <c r="BH28" i="7"/>
  <c r="BG27" i="5"/>
  <c r="BH16" i="5"/>
  <c r="BG33" i="4"/>
  <c r="BH25" i="4"/>
  <c r="BH7" i="4"/>
  <c r="BG43" i="3"/>
  <c r="BH34" i="3"/>
  <c r="BC59" i="2"/>
  <c r="BD18" i="2"/>
  <c r="BC36" i="9"/>
  <c r="BD26" i="9"/>
  <c r="BC24" i="8"/>
  <c r="BD6" i="8"/>
  <c r="BC33" i="7"/>
  <c r="BD6" i="7"/>
  <c r="BC29" i="5"/>
  <c r="BD24" i="5"/>
  <c r="BC33" i="4"/>
  <c r="BC45" i="3"/>
  <c r="BD9" i="3"/>
  <c r="AY57" i="2"/>
  <c r="AZ10" i="2"/>
  <c r="AY35" i="9"/>
  <c r="AZ30" i="9"/>
  <c r="AY23" i="8"/>
  <c r="AZ9" i="8"/>
  <c r="AY31" i="7"/>
  <c r="AZ7" i="7"/>
  <c r="AY26" i="5"/>
  <c r="AZ23" i="5"/>
  <c r="AY29" i="4"/>
  <c r="AZ27" i="4"/>
  <c r="AY43" i="3"/>
  <c r="AZ42" i="3"/>
  <c r="AU53" i="2"/>
  <c r="AV21" i="2"/>
  <c r="AU33" i="9"/>
  <c r="AV9" i="9"/>
  <c r="AU22" i="8"/>
  <c r="AV20" i="8"/>
  <c r="AU28" i="7"/>
  <c r="AV13" i="7"/>
  <c r="AU25" i="5"/>
  <c r="AV10" i="5"/>
  <c r="AV9" i="5"/>
  <c r="AU28" i="4"/>
  <c r="AV21" i="4"/>
  <c r="AU41" i="3"/>
  <c r="AV28" i="3"/>
  <c r="AQ53" i="2"/>
  <c r="AR6" i="2"/>
  <c r="AZ8" i="5"/>
  <c r="AZ19" i="8"/>
  <c r="BL28" i="8"/>
  <c r="BL21" i="8"/>
  <c r="BL10" i="8"/>
  <c r="BD22" i="7"/>
  <c r="BH26" i="7"/>
  <c r="BH24" i="7"/>
  <c r="BH18" i="7"/>
  <c r="BH14" i="7"/>
  <c r="BH8" i="7"/>
  <c r="BH29" i="4"/>
  <c r="BH21" i="4"/>
  <c r="AN22" i="7"/>
  <c r="AN13" i="7"/>
  <c r="AN22" i="4"/>
  <c r="AN13" i="4"/>
  <c r="AV15" i="2"/>
  <c r="AV46" i="2"/>
  <c r="AV25" i="2"/>
  <c r="AV49" i="2"/>
  <c r="AF46" i="2"/>
  <c r="AF43" i="2"/>
  <c r="AJ7" i="8"/>
  <c r="AF17" i="8"/>
  <c r="BL23" i="4"/>
  <c r="BL20" i="4"/>
  <c r="AZ14" i="8"/>
  <c r="BH6" i="7"/>
  <c r="BH31" i="7"/>
  <c r="BH27" i="7"/>
  <c r="BH23" i="7"/>
  <c r="BH19" i="7"/>
  <c r="BH17" i="7"/>
  <c r="BH15" i="7"/>
  <c r="BH11" i="7"/>
  <c r="BH9" i="7"/>
  <c r="AJ8" i="8"/>
  <c r="AJ10" i="8"/>
  <c r="AJ16" i="8"/>
  <c r="AJ18" i="8"/>
  <c r="AJ17" i="8"/>
  <c r="AJ9" i="8"/>
  <c r="AF14" i="8"/>
  <c r="AF19" i="8"/>
  <c r="AR22" i="3"/>
  <c r="AR25" i="4"/>
  <c r="AR25" i="7"/>
  <c r="AR23" i="7"/>
  <c r="AR15" i="7"/>
  <c r="AR9" i="7"/>
  <c r="AR7" i="7"/>
  <c r="AR16" i="8"/>
  <c r="AR12" i="8"/>
  <c r="AR8" i="8"/>
  <c r="AR29" i="3"/>
  <c r="AR22" i="4"/>
  <c r="AR14" i="4"/>
  <c r="AR24" i="7"/>
  <c r="AR16" i="7"/>
  <c r="AR14" i="7"/>
  <c r="AR19" i="8"/>
  <c r="AR15" i="8"/>
  <c r="BL11" i="8"/>
  <c r="BL23" i="8"/>
  <c r="BL27" i="8"/>
  <c r="AZ28" i="3"/>
  <c r="BD12" i="2"/>
  <c r="X36" i="2"/>
  <c r="X6" i="8"/>
  <c r="BL18" i="9"/>
  <c r="BL27" i="9"/>
  <c r="AJ8" i="9"/>
  <c r="X26" i="9"/>
  <c r="X22" i="9"/>
  <c r="X18" i="9"/>
  <c r="BD14" i="9"/>
  <c r="X25" i="9"/>
  <c r="X17" i="9"/>
  <c r="X9" i="9"/>
  <c r="X28" i="9"/>
  <c r="X16" i="9"/>
  <c r="X12" i="9"/>
  <c r="X8" i="9"/>
  <c r="X19" i="9"/>
  <c r="X15" i="9"/>
  <c r="X7" i="9"/>
  <c r="AF21" i="8"/>
  <c r="AB19" i="8"/>
  <c r="AZ16" i="8"/>
  <c r="BL19" i="8"/>
  <c r="AF11" i="8"/>
  <c r="AJ6" i="8"/>
  <c r="AZ18" i="8"/>
  <c r="AJ15" i="8"/>
  <c r="BL9" i="8"/>
  <c r="BL14" i="8"/>
  <c r="BL25" i="8"/>
  <c r="AZ13" i="8"/>
  <c r="AZ12" i="8"/>
  <c r="AZ20" i="8"/>
  <c r="AZ17" i="8"/>
  <c r="X8" i="7"/>
  <c r="AN17" i="7"/>
  <c r="AN6" i="7"/>
  <c r="AN23" i="7"/>
  <c r="BH10" i="7"/>
  <c r="BH22" i="7"/>
  <c r="BH32" i="7"/>
  <c r="AB14" i="7"/>
  <c r="AB34" i="7"/>
  <c r="AB13" i="7"/>
  <c r="AF14" i="7"/>
  <c r="BH13" i="7"/>
  <c r="BH21" i="7"/>
  <c r="BH29" i="7"/>
  <c r="AJ29" i="7"/>
  <c r="BH12" i="7"/>
  <c r="BH20" i="7"/>
  <c r="BD29" i="7"/>
  <c r="AB33" i="7"/>
  <c r="AB12" i="7"/>
  <c r="X16" i="5"/>
  <c r="AR21" i="5"/>
  <c r="AV17" i="5"/>
  <c r="AV14" i="5"/>
  <c r="X19" i="5"/>
  <c r="AF8" i="5"/>
  <c r="X7" i="5"/>
  <c r="AV11" i="5"/>
  <c r="AV24" i="5"/>
  <c r="AV7" i="5"/>
  <c r="BD27" i="4"/>
  <c r="AV17" i="4"/>
  <c r="AR23" i="4"/>
  <c r="BL18" i="4"/>
  <c r="BL21" i="4"/>
  <c r="AV22" i="4"/>
  <c r="AR27" i="4"/>
  <c r="BL9" i="4"/>
  <c r="AV26" i="4"/>
  <c r="BD19" i="3"/>
  <c r="AN15" i="3"/>
  <c r="AF53" i="3"/>
  <c r="AF7" i="3"/>
  <c r="AF47" i="3"/>
  <c r="AF33" i="3"/>
  <c r="AF52" i="3"/>
  <c r="AZ20" i="3"/>
  <c r="AZ12" i="3"/>
  <c r="BD18" i="3"/>
  <c r="BD6" i="3"/>
  <c r="BD40" i="3"/>
  <c r="AZ16" i="3"/>
  <c r="AZ34" i="3"/>
  <c r="AZ22" i="3"/>
  <c r="BH21" i="3"/>
  <c r="BD31" i="3"/>
  <c r="X15" i="3"/>
  <c r="X17" i="3"/>
  <c r="BD34" i="3"/>
  <c r="BD16" i="3"/>
  <c r="X31" i="3"/>
  <c r="X40" i="3"/>
  <c r="BD28" i="3"/>
  <c r="BD15" i="3"/>
  <c r="AZ26" i="3"/>
  <c r="AZ21" i="3"/>
  <c r="BD33" i="3"/>
  <c r="AZ27" i="3"/>
  <c r="BD39" i="3"/>
  <c r="BD29" i="3"/>
  <c r="BL10" i="3"/>
  <c r="AF24" i="3"/>
  <c r="BD27" i="3"/>
  <c r="BD11" i="3"/>
  <c r="AZ37" i="3"/>
  <c r="AZ11" i="3"/>
  <c r="AZ8" i="3"/>
  <c r="AZ36" i="3"/>
  <c r="AZ40" i="3"/>
  <c r="AZ30" i="3"/>
  <c r="AZ9" i="3"/>
  <c r="AZ29" i="3"/>
  <c r="BD17" i="3"/>
  <c r="BH30" i="3"/>
  <c r="BD10" i="3"/>
  <c r="BD42" i="3"/>
  <c r="BD14" i="3"/>
  <c r="AZ44" i="2"/>
  <c r="BH42" i="2"/>
  <c r="BD6" i="2"/>
  <c r="AN32" i="2"/>
  <c r="AF34" i="2"/>
  <c r="AV33" i="2"/>
  <c r="AV24" i="2"/>
  <c r="AR15" i="2"/>
  <c r="BD58" i="2"/>
  <c r="AJ17" i="2"/>
  <c r="AB27" i="2"/>
  <c r="AB34" i="2"/>
  <c r="AB19" i="2"/>
  <c r="AZ19" i="2"/>
  <c r="AB26" i="2"/>
  <c r="AJ54" i="2"/>
  <c r="BD40" i="2"/>
  <c r="AJ33" i="2"/>
  <c r="AV23" i="2"/>
  <c r="BD49" i="2"/>
  <c r="AV12" i="2"/>
  <c r="BD35" i="2"/>
  <c r="BD10" i="2"/>
  <c r="AV13" i="2"/>
  <c r="AV48" i="2"/>
  <c r="BD54" i="2"/>
  <c r="BD25" i="2"/>
  <c r="BH15" i="2"/>
  <c r="AB15" i="2"/>
  <c r="P9" i="9"/>
  <c r="AZ20" i="9"/>
  <c r="AZ12" i="9"/>
  <c r="AZ17" i="9"/>
  <c r="AF6" i="8"/>
  <c r="AF10" i="8"/>
  <c r="AV18" i="8"/>
  <c r="T13" i="8"/>
  <c r="AF12" i="8"/>
  <c r="AF7" i="8"/>
  <c r="AF18" i="8"/>
  <c r="AF8" i="8"/>
  <c r="AF20" i="8"/>
  <c r="X18" i="8"/>
  <c r="AF15" i="8"/>
  <c r="AF16" i="8"/>
  <c r="AF9" i="8"/>
  <c r="AJ19" i="8"/>
  <c r="P15" i="7"/>
  <c r="AZ12" i="7"/>
  <c r="BH25" i="7"/>
  <c r="BH7" i="7"/>
  <c r="AN12" i="7"/>
  <c r="BH16" i="7"/>
  <c r="BH30" i="7"/>
  <c r="T24" i="7"/>
  <c r="AJ8" i="7"/>
  <c r="X19" i="7"/>
  <c r="AF16" i="7"/>
  <c r="AF9" i="7"/>
  <c r="AF9" i="5"/>
  <c r="AJ13" i="5"/>
  <c r="BD9" i="5"/>
  <c r="P6" i="5"/>
  <c r="AF20" i="5"/>
  <c r="AF23" i="5"/>
  <c r="AF16" i="5"/>
  <c r="AJ20" i="5"/>
  <c r="AF13" i="5"/>
  <c r="AF12" i="5"/>
  <c r="AJ18" i="5"/>
  <c r="AJ16" i="5"/>
  <c r="AJ8" i="5"/>
  <c r="AJ25" i="5"/>
  <c r="AF14" i="5"/>
  <c r="AJ23" i="5"/>
  <c r="AF21" i="5"/>
  <c r="AJ21" i="5"/>
  <c r="AB11" i="5"/>
  <c r="AB22" i="5"/>
  <c r="AJ10" i="5"/>
  <c r="AJ26" i="5"/>
  <c r="AJ9" i="5"/>
  <c r="AB7" i="5"/>
  <c r="AB14" i="5"/>
  <c r="AB9" i="5"/>
  <c r="BH8" i="4"/>
  <c r="BH12" i="4"/>
  <c r="BH16" i="4"/>
  <c r="BH20" i="4"/>
  <c r="BH24" i="4"/>
  <c r="BH28" i="4"/>
  <c r="BH32" i="4"/>
  <c r="T22" i="4"/>
  <c r="BH10" i="4"/>
  <c r="BH14" i="4"/>
  <c r="BH18" i="4"/>
  <c r="BH22" i="4"/>
  <c r="BH26" i="4"/>
  <c r="BH30" i="4"/>
  <c r="BH11" i="4"/>
  <c r="BH15" i="4"/>
  <c r="BH19" i="4"/>
  <c r="BH23" i="4"/>
  <c r="BH27" i="4"/>
  <c r="BH31" i="4"/>
  <c r="AV16" i="4"/>
  <c r="AF56" i="3"/>
  <c r="AF9" i="3"/>
  <c r="AF48" i="3"/>
  <c r="AF31" i="3"/>
  <c r="AF22" i="3"/>
  <c r="AF29" i="3"/>
  <c r="AN24" i="3"/>
  <c r="AF43" i="3"/>
  <c r="AF40" i="3"/>
  <c r="BH28" i="3"/>
  <c r="BL12" i="3"/>
  <c r="AF54" i="3"/>
  <c r="AF41" i="3"/>
  <c r="AF14" i="3"/>
  <c r="AF28" i="3"/>
  <c r="AF15" i="3"/>
  <c r="AF44" i="3"/>
  <c r="AF21" i="3"/>
  <c r="AN8" i="3"/>
  <c r="AF11" i="3"/>
  <c r="AF16" i="3"/>
  <c r="AN34" i="3"/>
  <c r="AF46" i="3"/>
  <c r="AF32" i="3"/>
  <c r="AF25" i="3"/>
  <c r="AF26" i="3"/>
  <c r="AF39" i="3"/>
  <c r="AF12" i="3"/>
  <c r="AF37" i="3"/>
  <c r="AF10" i="3"/>
  <c r="AF36" i="3"/>
  <c r="AF57" i="3"/>
  <c r="BL8" i="3"/>
  <c r="BL38" i="3"/>
  <c r="BL23" i="3"/>
  <c r="X8" i="3"/>
  <c r="BL7" i="3"/>
  <c r="BL27" i="3"/>
  <c r="BL36" i="3"/>
  <c r="BL6" i="3"/>
  <c r="BL17" i="3"/>
  <c r="BL26" i="3"/>
  <c r="BD24" i="3"/>
  <c r="BD25" i="3"/>
  <c r="AZ14" i="3"/>
  <c r="BD26" i="3"/>
  <c r="BD36" i="3"/>
  <c r="X20" i="3"/>
  <c r="X36" i="3"/>
  <c r="X26" i="3"/>
  <c r="BD23" i="3"/>
  <c r="BD38" i="3"/>
  <c r="X28" i="3"/>
  <c r="X37" i="3"/>
  <c r="X39" i="3"/>
  <c r="X13" i="3"/>
  <c r="X38" i="3"/>
  <c r="BD32" i="3"/>
  <c r="X27" i="3"/>
  <c r="BH23" i="3"/>
  <c r="AV33" i="3"/>
  <c r="BL43" i="3"/>
  <c r="BL30" i="3"/>
  <c r="AZ6" i="3"/>
  <c r="AZ7" i="3"/>
  <c r="BL45" i="3"/>
  <c r="BL44" i="3"/>
  <c r="AZ35" i="3"/>
  <c r="AV38" i="3"/>
  <c r="BL15" i="3"/>
  <c r="BL46" i="3"/>
  <c r="X32" i="3"/>
  <c r="X7" i="3"/>
  <c r="AV35" i="3"/>
  <c r="AZ19" i="3"/>
  <c r="AZ18" i="3"/>
  <c r="AZ25" i="3"/>
  <c r="AZ33" i="3"/>
  <c r="AZ10" i="3"/>
  <c r="AV29" i="3"/>
  <c r="BL41" i="3"/>
  <c r="BL9" i="3"/>
  <c r="BL18" i="3"/>
  <c r="BH6" i="3"/>
  <c r="BD8" i="3"/>
  <c r="AZ38" i="3"/>
  <c r="BD22" i="3"/>
  <c r="AZ41" i="3"/>
  <c r="BD13" i="3"/>
  <c r="X14" i="3"/>
  <c r="X41" i="3"/>
  <c r="BH32" i="3"/>
  <c r="BD35" i="3"/>
  <c r="X24" i="3"/>
  <c r="X9" i="3"/>
  <c r="X46" i="3"/>
  <c r="X35" i="3"/>
  <c r="X22" i="3"/>
  <c r="BD7" i="3"/>
  <c r="BH42" i="3"/>
  <c r="BD12" i="3"/>
  <c r="AZ17" i="3"/>
  <c r="AV26" i="3"/>
  <c r="BL31" i="3"/>
  <c r="BL20" i="3"/>
  <c r="BL29" i="3"/>
  <c r="BL35" i="3"/>
  <c r="BL32" i="3"/>
  <c r="AZ23" i="3"/>
  <c r="BD43" i="3"/>
  <c r="BL39" i="3"/>
  <c r="BD20" i="3"/>
  <c r="AZ15" i="3"/>
  <c r="AJ44" i="3"/>
  <c r="AJ29" i="3"/>
  <c r="AN21" i="3"/>
  <c r="AB9" i="3"/>
  <c r="AV7" i="2"/>
  <c r="AZ17" i="2"/>
  <c r="X29" i="2"/>
  <c r="AB61" i="2"/>
  <c r="AV10" i="2"/>
  <c r="AF41" i="2"/>
  <c r="AF28" i="2"/>
  <c r="AF70" i="2"/>
  <c r="AZ31" i="2"/>
  <c r="AV39" i="2"/>
  <c r="AR25" i="2"/>
  <c r="BD19" i="2"/>
  <c r="T15" i="2"/>
  <c r="X18" i="2"/>
  <c r="AJ39" i="2"/>
  <c r="X47" i="2"/>
  <c r="X9" i="2"/>
  <c r="X10" i="2"/>
  <c r="AN7" i="2"/>
  <c r="T30" i="2"/>
  <c r="AJ59" i="2"/>
  <c r="X53" i="2"/>
  <c r="X30" i="2"/>
  <c r="X45" i="2"/>
  <c r="T25" i="2"/>
  <c r="AJ41" i="2"/>
  <c r="X16" i="2"/>
  <c r="X42" i="2"/>
  <c r="AB28" i="2"/>
  <c r="AB29" i="2"/>
  <c r="AN12" i="3"/>
  <c r="BH12" i="5"/>
  <c r="X15" i="4"/>
  <c r="X18" i="4"/>
  <c r="X21" i="4"/>
  <c r="X23" i="4"/>
  <c r="X21" i="7"/>
  <c r="X15" i="7"/>
  <c r="X17" i="7"/>
  <c r="T16" i="5"/>
  <c r="AB39" i="2"/>
  <c r="AB6" i="2"/>
  <c r="AB35" i="2"/>
  <c r="AB30" i="2"/>
  <c r="AB43" i="2"/>
  <c r="AB50" i="2"/>
  <c r="AN16" i="3"/>
  <c r="X28" i="4"/>
  <c r="AB44" i="2"/>
  <c r="AN11" i="3"/>
  <c r="BD23" i="8"/>
  <c r="BD8" i="8"/>
  <c r="BD12" i="8"/>
  <c r="BD10" i="8"/>
  <c r="AZ28" i="4"/>
  <c r="BH16" i="8"/>
  <c r="AN7" i="3"/>
  <c r="AN30" i="3"/>
  <c r="AN20" i="3"/>
  <c r="AN10" i="3"/>
  <c r="AN29" i="3"/>
  <c r="AN19" i="3"/>
  <c r="AN9" i="3"/>
  <c r="AN37" i="3"/>
  <c r="AN28" i="3"/>
  <c r="AN18" i="3"/>
  <c r="AN38" i="3"/>
  <c r="AN27" i="3"/>
  <c r="AN17" i="3"/>
  <c r="AN26" i="3"/>
  <c r="AN36" i="3"/>
  <c r="AN13" i="3"/>
  <c r="AN35" i="3"/>
  <c r="AN14" i="3"/>
  <c r="AN25" i="3"/>
  <c r="AN31" i="3"/>
  <c r="AN32" i="3"/>
  <c r="AB57" i="2"/>
  <c r="AB41" i="2"/>
  <c r="AB25" i="2"/>
  <c r="AB9" i="2"/>
  <c r="AB56" i="2"/>
  <c r="AB40" i="2"/>
  <c r="AB24" i="2"/>
  <c r="AB8" i="2"/>
  <c r="AB69" i="2"/>
  <c r="AB53" i="2"/>
  <c r="AB37" i="2"/>
  <c r="AB21" i="2"/>
  <c r="AB68" i="2"/>
  <c r="AB52" i="2"/>
  <c r="AB36" i="2"/>
  <c r="AB20" i="2"/>
  <c r="AB65" i="2"/>
  <c r="AB33" i="2"/>
  <c r="AB64" i="2"/>
  <c r="AB32" i="2"/>
  <c r="AB7" i="2"/>
  <c r="AB49" i="2"/>
  <c r="AB17" i="2"/>
  <c r="AB48" i="2"/>
  <c r="AB16" i="2"/>
  <c r="AB9" i="9"/>
  <c r="T10" i="5"/>
  <c r="T6" i="5"/>
  <c r="T24" i="5"/>
  <c r="T25" i="5"/>
  <c r="T17" i="5"/>
  <c r="AB23" i="2"/>
  <c r="AB55" i="2"/>
  <c r="AB14" i="2"/>
  <c r="AB58" i="2"/>
  <c r="AB10" i="2"/>
  <c r="AB51" i="2"/>
  <c r="AB22" i="2"/>
  <c r="AB66" i="2"/>
  <c r="AB59" i="2"/>
  <c r="AB45" i="3"/>
  <c r="AN6" i="3"/>
  <c r="AN23" i="3"/>
  <c r="X12" i="7"/>
  <c r="AB12" i="2"/>
  <c r="AB13" i="2"/>
  <c r="AN33" i="3"/>
  <c r="AI33" i="4"/>
  <c r="AJ6" i="4"/>
  <c r="AF20" i="3"/>
  <c r="AF35" i="3"/>
  <c r="AF8" i="3"/>
  <c r="AF27" i="3"/>
  <c r="AF58" i="3"/>
  <c r="AF59" i="3"/>
  <c r="AF19" i="3"/>
  <c r="AF38" i="3"/>
  <c r="AF13" i="3"/>
  <c r="AF45" i="3"/>
  <c r="AF42" i="3"/>
  <c r="AF23" i="3"/>
  <c r="AF55" i="3"/>
  <c r="AF50" i="3"/>
  <c r="AF17" i="3"/>
  <c r="AF49" i="3"/>
  <c r="AF34" i="3"/>
  <c r="AF30" i="3"/>
  <c r="T21" i="5"/>
  <c r="AV20" i="5"/>
  <c r="AV6" i="5"/>
  <c r="BD34" i="2"/>
  <c r="BD29" i="2"/>
  <c r="BD33" i="2"/>
  <c r="AR13" i="9"/>
  <c r="BL15" i="4"/>
  <c r="BL11" i="4"/>
  <c r="X18" i="3"/>
  <c r="X47" i="3"/>
  <c r="X23" i="3"/>
  <c r="X6" i="3"/>
  <c r="X34" i="3"/>
  <c r="T9" i="4"/>
  <c r="T26" i="4"/>
  <c r="AV22" i="5"/>
  <c r="AN35" i="2"/>
  <c r="AN36" i="2"/>
  <c r="AN33" i="2"/>
  <c r="AN34" i="2"/>
  <c r="AR21" i="7"/>
  <c r="AR13" i="7"/>
  <c r="AR20" i="7"/>
  <c r="AR12" i="7"/>
  <c r="AR6" i="7"/>
  <c r="AR19" i="7"/>
  <c r="AR11" i="7"/>
  <c r="AR26" i="7"/>
  <c r="AR18" i="7"/>
  <c r="AR10" i="7"/>
  <c r="AB7" i="7"/>
  <c r="AB27" i="7"/>
  <c r="T20" i="2"/>
  <c r="T36" i="2"/>
  <c r="T52" i="2"/>
  <c r="T34" i="2"/>
  <c r="T13" i="2"/>
  <c r="BL7" i="8"/>
  <c r="BL6" i="8"/>
  <c r="BL22" i="8"/>
  <c r="BL16" i="8"/>
  <c r="BL8" i="8"/>
  <c r="T6" i="2"/>
  <c r="T33" i="2"/>
  <c r="T11" i="2"/>
  <c r="T6" i="8"/>
  <c r="T17" i="7"/>
  <c r="AJ21" i="4"/>
  <c r="AJ31" i="4"/>
  <c r="AJ20" i="4"/>
  <c r="AJ14" i="4"/>
  <c r="T20" i="5"/>
  <c r="T19" i="5"/>
  <c r="AZ9" i="5"/>
  <c r="AV13" i="5"/>
  <c r="T23" i="5"/>
  <c r="T15" i="5"/>
  <c r="T13" i="5"/>
  <c r="T18" i="5"/>
  <c r="AJ19" i="5"/>
  <c r="AZ12" i="5"/>
  <c r="AJ12" i="5"/>
  <c r="AJ15" i="5"/>
  <c r="AJ6" i="5"/>
  <c r="AV23" i="5"/>
  <c r="AV16" i="5"/>
  <c r="AZ17" i="5"/>
  <c r="AF7" i="5"/>
  <c r="T7" i="5"/>
  <c r="T22" i="5"/>
  <c r="AZ22" i="5"/>
  <c r="P19" i="5"/>
  <c r="AZ25" i="5"/>
  <c r="AV21" i="5"/>
  <c r="AV18" i="5"/>
  <c r="T12" i="5"/>
  <c r="T9" i="5"/>
  <c r="T8" i="5"/>
  <c r="T14" i="5"/>
  <c r="AJ24" i="5"/>
  <c r="AJ14" i="5"/>
  <c r="AJ11" i="5"/>
  <c r="AJ17" i="5"/>
  <c r="AJ22" i="5"/>
  <c r="AV15" i="5"/>
  <c r="AV8" i="5"/>
  <c r="AZ7" i="5"/>
  <c r="AZ14" i="5"/>
  <c r="AZ15" i="5"/>
  <c r="AZ6" i="5"/>
  <c r="BD13" i="9"/>
  <c r="P10" i="9"/>
  <c r="AZ10" i="9"/>
  <c r="BD23" i="9"/>
  <c r="P18" i="9"/>
  <c r="BH9" i="9"/>
  <c r="BH16" i="9"/>
  <c r="BH21" i="9"/>
  <c r="BH7" i="9"/>
  <c r="AV11" i="9"/>
  <c r="AF20" i="9"/>
  <c r="AB8" i="9"/>
  <c r="AZ34" i="9"/>
  <c r="AZ32" i="9"/>
  <c r="P11" i="9"/>
  <c r="X23" i="9"/>
  <c r="X24" i="9"/>
  <c r="X21" i="9"/>
  <c r="AZ19" i="9"/>
  <c r="X14" i="9"/>
  <c r="BL35" i="9"/>
  <c r="BL11" i="9"/>
  <c r="BD10" i="9"/>
  <c r="BD7" i="8"/>
  <c r="BD20" i="8"/>
  <c r="BD13" i="8"/>
  <c r="BH15" i="8"/>
  <c r="X12" i="8"/>
  <c r="AJ12" i="8"/>
  <c r="AN7" i="8"/>
  <c r="AR11" i="8"/>
  <c r="AR20" i="8"/>
  <c r="AJ13" i="8"/>
  <c r="P8" i="8"/>
  <c r="BD14" i="8"/>
  <c r="BH12" i="8"/>
  <c r="BH19" i="8"/>
  <c r="BD11" i="8"/>
  <c r="BD18" i="8"/>
  <c r="BH8" i="8"/>
  <c r="BD19" i="8"/>
  <c r="BD17" i="8"/>
  <c r="BD21" i="8"/>
  <c r="AN9" i="8"/>
  <c r="AN15" i="8"/>
  <c r="AN18" i="8"/>
  <c r="X25" i="7"/>
  <c r="T7" i="7"/>
  <c r="AZ17" i="7"/>
  <c r="AZ23" i="7"/>
  <c r="AZ21" i="7"/>
  <c r="X27" i="7"/>
  <c r="X22" i="7"/>
  <c r="X11" i="7"/>
  <c r="X30" i="7"/>
  <c r="T16" i="7"/>
  <c r="AJ34" i="7"/>
  <c r="AZ14" i="7"/>
  <c r="AN15" i="7"/>
  <c r="X28" i="7"/>
  <c r="AN24" i="7"/>
  <c r="X20" i="7"/>
  <c r="X29" i="7"/>
  <c r="X24" i="7"/>
  <c r="X9" i="7"/>
  <c r="X16" i="7"/>
  <c r="X18" i="7"/>
  <c r="X23" i="7"/>
  <c r="AJ23" i="7"/>
  <c r="AJ11" i="7"/>
  <c r="AZ20" i="7"/>
  <c r="AN19" i="7"/>
  <c r="AR22" i="7"/>
  <c r="AR17" i="7"/>
  <c r="BH19" i="5"/>
  <c r="BD19" i="5"/>
  <c r="X15" i="5"/>
  <c r="X20" i="5"/>
  <c r="AB21" i="5"/>
  <c r="AB6" i="5"/>
  <c r="AF15" i="5"/>
  <c r="BD8" i="5"/>
  <c r="AF10" i="5"/>
  <c r="AF25" i="5"/>
  <c r="AB26" i="5"/>
  <c r="AF22" i="5"/>
  <c r="X21" i="5"/>
  <c r="X11" i="5"/>
  <c r="AZ16" i="5"/>
  <c r="AZ20" i="5"/>
  <c r="X14" i="5"/>
  <c r="X9" i="5"/>
  <c r="X22" i="5"/>
  <c r="AZ11" i="5"/>
  <c r="BD28" i="5"/>
  <c r="BH9" i="5"/>
  <c r="X12" i="5"/>
  <c r="X10" i="5"/>
  <c r="AZ24" i="5"/>
  <c r="BL19" i="5"/>
  <c r="BH26" i="5"/>
  <c r="AB25" i="5"/>
  <c r="AB19" i="5"/>
  <c r="AF17" i="5"/>
  <c r="AB27" i="5"/>
  <c r="AF27" i="5"/>
  <c r="AF18" i="5"/>
  <c r="AF19" i="5"/>
  <c r="AF24" i="5"/>
  <c r="AF26" i="5"/>
  <c r="AF6" i="5"/>
  <c r="AZ13" i="5"/>
  <c r="X23" i="5"/>
  <c r="X13" i="5"/>
  <c r="X25" i="5"/>
  <c r="X27" i="5"/>
  <c r="P23" i="5"/>
  <c r="X29" i="4"/>
  <c r="X20" i="4"/>
  <c r="X16" i="4"/>
  <c r="AN6" i="4"/>
  <c r="T24" i="4"/>
  <c r="X9" i="4"/>
  <c r="X22" i="4"/>
  <c r="AN29" i="4"/>
  <c r="AZ12" i="4"/>
  <c r="X11" i="4"/>
  <c r="X14" i="4"/>
  <c r="AZ22" i="4"/>
  <c r="AN21" i="4"/>
  <c r="X8" i="4"/>
  <c r="X26" i="4"/>
  <c r="X6" i="4"/>
  <c r="X25" i="4"/>
  <c r="X7" i="4"/>
  <c r="AJ22" i="4"/>
  <c r="T23" i="4"/>
  <c r="T25" i="4"/>
  <c r="X12" i="4"/>
  <c r="X27" i="4"/>
  <c r="X19" i="4"/>
  <c r="X10" i="4"/>
  <c r="X13" i="4"/>
  <c r="X24" i="4"/>
  <c r="T11" i="4"/>
  <c r="AZ25" i="4"/>
  <c r="AV15" i="4"/>
  <c r="AN14" i="4"/>
  <c r="T28" i="3"/>
  <c r="AB44" i="3"/>
  <c r="AJ43" i="3"/>
  <c r="T19" i="3"/>
  <c r="AJ18" i="3"/>
  <c r="BD37" i="3"/>
  <c r="BD30" i="3"/>
  <c r="BD44" i="3"/>
  <c r="BL33" i="3"/>
  <c r="BD41" i="3"/>
  <c r="BD21" i="3"/>
  <c r="AV24" i="3"/>
  <c r="AJ55" i="3"/>
  <c r="AJ52" i="3"/>
  <c r="AJ33" i="3"/>
  <c r="AB35" i="3"/>
  <c r="AJ24" i="3"/>
  <c r="AJ50" i="3"/>
  <c r="AJ48" i="3"/>
  <c r="AJ31" i="3"/>
  <c r="AJ36" i="3"/>
  <c r="AB25" i="3"/>
  <c r="BD43" i="2"/>
  <c r="BD44" i="2"/>
  <c r="BD38" i="2"/>
  <c r="BD30" i="2"/>
  <c r="BD23" i="2"/>
  <c r="BD52" i="2"/>
  <c r="BD7" i="2"/>
  <c r="BD17" i="2"/>
  <c r="AZ20" i="2"/>
  <c r="BH47" i="2"/>
  <c r="BD31" i="2"/>
  <c r="BD22" i="2"/>
  <c r="BH33" i="2"/>
  <c r="BD50" i="2"/>
  <c r="BH36" i="2"/>
  <c r="BH34" i="2"/>
  <c r="BD51" i="2"/>
  <c r="BD56" i="2"/>
  <c r="AZ9" i="2"/>
  <c r="BH32" i="2"/>
  <c r="AZ53" i="2"/>
  <c r="BD24" i="2"/>
  <c r="BH31" i="2"/>
  <c r="BD47" i="2"/>
  <c r="BH54" i="2"/>
  <c r="BD55" i="2"/>
  <c r="BD21" i="2"/>
  <c r="BH46" i="2"/>
  <c r="BH24" i="2"/>
  <c r="BD16" i="2"/>
  <c r="BD20" i="2"/>
  <c r="BD36" i="2"/>
  <c r="BD41" i="2"/>
  <c r="BD32" i="2"/>
  <c r="BD42" i="2"/>
  <c r="BD39" i="2"/>
  <c r="BD53" i="2"/>
  <c r="AZ47" i="2"/>
  <c r="AZ29" i="2"/>
  <c r="BD57" i="2"/>
  <c r="BD15" i="2"/>
  <c r="BH12" i="2"/>
  <c r="BD11" i="2"/>
  <c r="BD9" i="2"/>
  <c r="BD8" i="2"/>
  <c r="BD28" i="2"/>
  <c r="BH8" i="2"/>
  <c r="BD26" i="2"/>
  <c r="AZ35" i="2"/>
  <c r="AZ42" i="2"/>
  <c r="AZ27" i="2"/>
  <c r="AZ51" i="2"/>
  <c r="BD13" i="2"/>
  <c r="BD46" i="2"/>
  <c r="AZ18" i="9"/>
  <c r="AZ16" i="9"/>
  <c r="AZ9" i="9"/>
  <c r="AZ21" i="9"/>
  <c r="AZ31" i="9"/>
  <c r="T19" i="9"/>
  <c r="AZ15" i="9"/>
  <c r="AZ26" i="9"/>
  <c r="AZ25" i="9"/>
  <c r="BL7" i="9"/>
  <c r="AZ6" i="9"/>
  <c r="AZ11" i="9"/>
  <c r="AZ29" i="9"/>
  <c r="BD12" i="9"/>
  <c r="BL20" i="9"/>
  <c r="AZ7" i="9"/>
  <c r="BH32" i="9"/>
  <c r="AZ8" i="9"/>
  <c r="BL19" i="9"/>
  <c r="BL21" i="9"/>
  <c r="AZ27" i="9"/>
  <c r="AZ23" i="9"/>
  <c r="AZ13" i="9"/>
  <c r="AZ33" i="9"/>
  <c r="AZ22" i="9"/>
  <c r="BL32" i="9"/>
  <c r="BL17" i="9"/>
  <c r="BL10" i="9"/>
  <c r="BL14" i="9"/>
  <c r="AZ14" i="9"/>
  <c r="BL31" i="9"/>
  <c r="AZ28" i="9"/>
  <c r="AR21" i="9"/>
  <c r="AR12" i="9"/>
  <c r="BD28" i="9"/>
  <c r="BD24" i="9"/>
  <c r="T7" i="9"/>
  <c r="T23" i="9"/>
  <c r="BD31" i="9"/>
  <c r="BD20" i="9"/>
  <c r="BD30" i="9"/>
  <c r="BH17" i="9"/>
  <c r="AR23" i="9"/>
  <c r="BD29" i="9"/>
  <c r="BD19" i="9"/>
  <c r="T17" i="9"/>
  <c r="AR28" i="9"/>
  <c r="AR7" i="9"/>
  <c r="AR25" i="9"/>
  <c r="BD27" i="9"/>
  <c r="T11" i="9"/>
  <c r="BH31" i="9"/>
  <c r="BD33" i="9"/>
  <c r="BH26" i="9"/>
  <c r="BD35" i="9"/>
  <c r="AR26" i="9"/>
  <c r="BH14" i="9"/>
  <c r="BD9" i="9"/>
  <c r="BH33" i="9"/>
  <c r="BD8" i="9"/>
  <c r="BH18" i="9"/>
  <c r="T16" i="9"/>
  <c r="AR11" i="9"/>
  <c r="BH19" i="9"/>
  <c r="AR16" i="9"/>
  <c r="BD11" i="9"/>
  <c r="T15" i="9"/>
  <c r="BH20" i="9"/>
  <c r="BD17" i="9"/>
  <c r="BH29" i="9"/>
  <c r="BH28" i="9"/>
  <c r="BD16" i="9"/>
  <c r="BD32" i="9"/>
  <c r="BH22" i="9"/>
  <c r="T10" i="9"/>
  <c r="AV14" i="7"/>
  <c r="AF15" i="7"/>
  <c r="AF12" i="7"/>
  <c r="AB22" i="7"/>
  <c r="AF17" i="7"/>
  <c r="AB24" i="7"/>
  <c r="AB20" i="7"/>
  <c r="AB16" i="7"/>
  <c r="AB26" i="7"/>
  <c r="AB31" i="7"/>
  <c r="AB21" i="7"/>
  <c r="X13" i="7"/>
  <c r="X7" i="7"/>
  <c r="X14" i="7"/>
  <c r="X31" i="7"/>
  <c r="AF24" i="7"/>
  <c r="BL9" i="7"/>
  <c r="AN11" i="7"/>
  <c r="AB28" i="7"/>
  <c r="AB8" i="7"/>
  <c r="AB29" i="7"/>
  <c r="AB30" i="7"/>
  <c r="AB10" i="7"/>
  <c r="AB11" i="7"/>
  <c r="AN8" i="7"/>
  <c r="AN21" i="7"/>
  <c r="AB17" i="7"/>
  <c r="AB19" i="7"/>
  <c r="AB18" i="7"/>
  <c r="AB9" i="7"/>
  <c r="AB25" i="7"/>
  <c r="AB32" i="7"/>
  <c r="AB15" i="7"/>
  <c r="AB23" i="7"/>
  <c r="T38" i="3"/>
  <c r="AB36" i="3"/>
  <c r="T27" i="3"/>
  <c r="AJ42" i="3"/>
  <c r="AJ47" i="3"/>
  <c r="AJ30" i="3"/>
  <c r="AJ7" i="3"/>
  <c r="AJ56" i="3"/>
  <c r="AJ10" i="3"/>
  <c r="AJ8" i="3"/>
  <c r="AB22" i="3"/>
  <c r="AJ46" i="3"/>
  <c r="AJ34" i="3"/>
  <c r="AJ51" i="3"/>
  <c r="AB49" i="3"/>
  <c r="BH22" i="3"/>
  <c r="BH39" i="3"/>
  <c r="AJ54" i="3"/>
  <c r="BH14" i="3"/>
  <c r="BH35" i="3"/>
  <c r="AJ6" i="3"/>
  <c r="BH27" i="3"/>
  <c r="AJ38" i="3"/>
  <c r="BH7" i="3"/>
  <c r="BH31" i="3"/>
  <c r="BH41" i="3"/>
  <c r="BH12" i="3"/>
  <c r="BH8" i="3"/>
  <c r="BH26" i="3"/>
  <c r="T22" i="3"/>
  <c r="AB7" i="3"/>
  <c r="AJ15" i="3"/>
  <c r="AJ53" i="3"/>
  <c r="AJ41" i="3"/>
  <c r="AJ19" i="3"/>
  <c r="T15" i="3"/>
  <c r="AJ26" i="3"/>
  <c r="AJ9" i="3"/>
  <c r="AJ20" i="3"/>
  <c r="AB24" i="3"/>
  <c r="AJ27" i="3"/>
  <c r="AJ35" i="3"/>
  <c r="AJ21" i="3"/>
  <c r="AJ17" i="3"/>
  <c r="BH11" i="3"/>
  <c r="BH18" i="3"/>
  <c r="AJ13" i="3"/>
  <c r="BH38" i="3"/>
  <c r="AB48" i="3"/>
  <c r="BH36" i="3"/>
  <c r="BH15" i="3"/>
  <c r="BH10" i="3"/>
  <c r="BH33" i="3"/>
  <c r="BH40" i="3"/>
  <c r="BH16" i="3"/>
  <c r="T7" i="3"/>
  <c r="T6" i="3"/>
  <c r="AB46" i="3"/>
  <c r="AB53" i="3"/>
  <c r="AJ49" i="3"/>
  <c r="AJ45" i="3"/>
  <c r="AJ40" i="3"/>
  <c r="AB58" i="3"/>
  <c r="T43" i="3"/>
  <c r="AJ37" i="3"/>
  <c r="AJ14" i="3"/>
  <c r="AJ39" i="3"/>
  <c r="T9" i="3"/>
  <c r="AJ32" i="3"/>
  <c r="AJ28" i="3"/>
  <c r="AJ12" i="3"/>
  <c r="BH9" i="3"/>
  <c r="BH17" i="3"/>
  <c r="BH29" i="3"/>
  <c r="BH24" i="3"/>
  <c r="BH13" i="3"/>
  <c r="BH37" i="3"/>
  <c r="BH19" i="3"/>
  <c r="AJ11" i="3"/>
  <c r="BH20" i="3"/>
  <c r="AJ25" i="3"/>
  <c r="AJ22" i="3"/>
  <c r="AV28" i="2"/>
  <c r="AZ18" i="2"/>
  <c r="AZ26" i="2"/>
  <c r="AZ14" i="2"/>
  <c r="AZ15" i="2"/>
  <c r="AV37" i="2"/>
  <c r="AZ36" i="2"/>
  <c r="AZ45" i="2"/>
  <c r="AV51" i="2"/>
  <c r="AV32" i="2"/>
  <c r="AV34" i="2"/>
  <c r="AV36" i="2"/>
  <c r="AV43" i="2"/>
  <c r="AZ28" i="2"/>
  <c r="AZ25" i="2"/>
  <c r="AV52" i="2"/>
  <c r="AV9" i="2"/>
  <c r="AZ37" i="2"/>
  <c r="AZ55" i="2"/>
  <c r="AZ41" i="2"/>
  <c r="AZ32" i="2"/>
  <c r="AZ54" i="2"/>
  <c r="AV17" i="2"/>
  <c r="AV30" i="2"/>
  <c r="AV14" i="2"/>
  <c r="AZ21" i="2"/>
  <c r="AV11" i="2"/>
  <c r="AV6" i="2"/>
  <c r="AZ46" i="2"/>
  <c r="AZ6" i="2"/>
  <c r="AZ12" i="2"/>
  <c r="AZ52" i="2"/>
  <c r="AV35" i="2"/>
  <c r="AV16" i="2"/>
  <c r="AZ48" i="2"/>
  <c r="AZ49" i="2"/>
  <c r="AV31" i="2"/>
  <c r="AZ38" i="2"/>
  <c r="AZ7" i="2"/>
  <c r="AZ50" i="2"/>
  <c r="AZ30" i="2"/>
  <c r="AZ33" i="2"/>
  <c r="AZ11" i="2"/>
  <c r="AV50" i="2"/>
  <c r="AV22" i="2"/>
  <c r="AV40" i="2"/>
  <c r="AZ24" i="2"/>
  <c r="AV47" i="2"/>
  <c r="AV8" i="2"/>
  <c r="AV44" i="2"/>
  <c r="AZ43" i="2"/>
  <c r="AV38" i="2"/>
  <c r="BL17" i="2"/>
  <c r="AZ13" i="2"/>
  <c r="AV19" i="2"/>
  <c r="AV45" i="2"/>
  <c r="AV29" i="2"/>
  <c r="AV18" i="2"/>
  <c r="AV26" i="2"/>
  <c r="AZ39" i="2"/>
  <c r="AZ8" i="2"/>
  <c r="AZ40" i="2"/>
  <c r="AZ22" i="2"/>
  <c r="AZ16" i="2"/>
  <c r="AZ23" i="2"/>
  <c r="AZ34" i="2"/>
  <c r="AV42" i="2"/>
  <c r="AV41" i="2"/>
  <c r="AV27" i="2"/>
  <c r="AV20" i="2"/>
  <c r="AN20" i="5"/>
  <c r="AN14" i="5"/>
  <c r="AN7" i="5"/>
  <c r="AN22" i="5"/>
  <c r="AN10" i="5"/>
  <c r="AN6" i="5"/>
  <c r="AN12" i="5"/>
  <c r="AN16" i="5"/>
  <c r="AN13" i="5"/>
  <c r="AN8" i="5"/>
  <c r="AN21" i="5"/>
  <c r="AN18" i="5"/>
  <c r="AN9" i="5"/>
  <c r="AN26" i="9"/>
  <c r="AN22" i="9"/>
  <c r="AN11" i="9"/>
  <c r="AN28" i="9"/>
  <c r="AN16" i="9"/>
  <c r="AN25" i="9"/>
  <c r="AN14" i="9"/>
  <c r="AN23" i="9"/>
  <c r="AN15" i="9"/>
  <c r="AN20" i="9"/>
  <c r="AN27" i="9"/>
  <c r="AN18" i="9"/>
  <c r="AN24" i="9"/>
  <c r="AN12" i="9"/>
  <c r="AN29" i="9"/>
  <c r="AN13" i="9"/>
  <c r="AN17" i="9"/>
  <c r="AN21" i="9"/>
  <c r="AR8" i="5"/>
  <c r="AR12" i="5"/>
  <c r="AR6" i="5"/>
  <c r="AR10" i="5"/>
  <c r="AR16" i="5"/>
  <c r="AR23" i="5"/>
  <c r="AR20" i="5"/>
  <c r="AR14" i="5"/>
  <c r="AR24" i="5"/>
  <c r="AR19" i="5"/>
  <c r="AR17" i="5"/>
  <c r="AR11" i="5"/>
  <c r="AR7" i="5"/>
  <c r="AB16" i="8"/>
  <c r="AB9" i="8"/>
  <c r="AB8" i="8"/>
  <c r="AB15" i="8"/>
  <c r="AB18" i="8"/>
  <c r="AB20" i="8"/>
  <c r="AB7" i="8"/>
  <c r="AB14" i="8"/>
  <c r="AB12" i="8"/>
  <c r="AB10" i="8"/>
  <c r="AB17" i="8"/>
  <c r="T14" i="8"/>
  <c r="T17" i="8"/>
  <c r="T7" i="8"/>
  <c r="T19" i="8"/>
  <c r="T9" i="8"/>
  <c r="T18" i="8"/>
  <c r="T33" i="3"/>
  <c r="T18" i="3"/>
  <c r="T35" i="3"/>
  <c r="T21" i="3"/>
  <c r="T16" i="3"/>
  <c r="T25" i="3"/>
  <c r="T24" i="3"/>
  <c r="AN15" i="5"/>
  <c r="T11" i="8"/>
  <c r="AN8" i="9"/>
  <c r="AR15" i="5"/>
  <c r="AN11" i="5"/>
  <c r="BD22" i="8"/>
  <c r="BD9" i="8"/>
  <c r="BD16" i="8"/>
  <c r="BD15" i="8"/>
  <c r="BL21" i="7"/>
  <c r="BL34" i="7"/>
  <c r="BL23" i="7"/>
  <c r="BL8" i="7"/>
  <c r="BL6" i="7"/>
  <c r="BL29" i="7"/>
  <c r="BL18" i="7"/>
  <c r="BL27" i="7"/>
  <c r="AN49" i="2"/>
  <c r="AN19" i="2"/>
  <c r="AN38" i="2"/>
  <c r="AN10" i="2"/>
  <c r="AN21" i="2"/>
  <c r="AF20" i="7"/>
  <c r="AF10" i="7"/>
  <c r="AF11" i="7"/>
  <c r="AF28" i="7"/>
  <c r="AF23" i="7"/>
  <c r="AF30" i="7"/>
  <c r="AF7" i="7"/>
  <c r="AF21" i="7"/>
  <c r="AF22" i="7"/>
  <c r="AF34" i="7"/>
  <c r="AF29" i="7"/>
  <c r="AF25" i="7"/>
  <c r="AF35" i="7"/>
  <c r="AF19" i="7"/>
  <c r="AF8" i="7"/>
  <c r="AF18" i="7"/>
  <c r="AF13" i="7"/>
  <c r="AF36" i="7"/>
  <c r="AF33" i="7"/>
  <c r="AF31" i="7"/>
  <c r="AF27" i="7"/>
  <c r="AF7" i="2"/>
  <c r="AF32" i="2"/>
  <c r="AF15" i="2"/>
  <c r="AF13" i="2"/>
  <c r="AF66" i="2"/>
  <c r="AF45" i="2"/>
  <c r="AF62" i="2"/>
  <c r="AF57" i="2"/>
  <c r="AR38" i="3"/>
  <c r="AR12" i="3"/>
  <c r="AR19" i="3"/>
  <c r="AR9" i="3"/>
  <c r="AR6" i="3"/>
  <c r="AR32" i="3"/>
  <c r="AR39" i="3"/>
  <c r="AR34" i="3"/>
  <c r="X10" i="3"/>
  <c r="X25" i="3"/>
  <c r="X21" i="3"/>
  <c r="X16" i="3"/>
  <c r="X43" i="3"/>
  <c r="X45" i="3"/>
  <c r="X33" i="3"/>
  <c r="X42" i="3"/>
  <c r="X19" i="3"/>
  <c r="X11" i="3"/>
  <c r="X29" i="3"/>
  <c r="X30" i="3"/>
  <c r="X44" i="3"/>
  <c r="AB18" i="5"/>
  <c r="AB15" i="5"/>
  <c r="AB17" i="5"/>
  <c r="AB20" i="5"/>
  <c r="AB12" i="5"/>
  <c r="AB23" i="5"/>
  <c r="AB10" i="5"/>
  <c r="AB13" i="5"/>
  <c r="AB28" i="5"/>
  <c r="AB16" i="5"/>
  <c r="AB8" i="5"/>
  <c r="T16" i="8"/>
  <c r="T12" i="8"/>
  <c r="T14" i="3"/>
  <c r="T13" i="3"/>
  <c r="T41" i="3"/>
  <c r="T29" i="3"/>
  <c r="T31" i="3"/>
  <c r="T32" i="3"/>
  <c r="T37" i="3"/>
  <c r="AN23" i="5"/>
  <c r="AR18" i="5"/>
  <c r="AR22" i="5"/>
  <c r="AV12" i="9"/>
  <c r="AV10" i="9"/>
  <c r="AV6" i="9"/>
  <c r="AV15" i="9"/>
  <c r="AV18" i="9"/>
  <c r="AV23" i="9"/>
  <c r="AV28" i="9"/>
  <c r="BD25" i="4"/>
  <c r="BD10" i="4"/>
  <c r="BD12" i="4"/>
  <c r="BD31" i="4"/>
  <c r="BD28" i="4"/>
  <c r="BD30" i="4"/>
  <c r="BD29" i="4"/>
  <c r="AJ24" i="9"/>
  <c r="AJ22" i="9"/>
  <c r="AJ21" i="9"/>
  <c r="AJ20" i="9"/>
  <c r="BL14" i="3"/>
  <c r="BL24" i="3"/>
  <c r="BL34" i="3"/>
  <c r="BL40" i="3"/>
  <c r="BL47" i="3"/>
  <c r="BL21" i="3"/>
  <c r="BL22" i="3"/>
  <c r="BL28" i="3"/>
  <c r="BL16" i="3"/>
  <c r="BL42" i="3"/>
  <c r="BL19" i="3"/>
  <c r="BL37" i="3"/>
  <c r="BL13" i="3"/>
  <c r="BL25" i="3"/>
  <c r="AB45" i="2"/>
  <c r="AB60" i="2"/>
  <c r="AB38" i="2"/>
  <c r="AB11" i="2"/>
  <c r="AB63" i="2"/>
  <c r="AB70" i="2"/>
  <c r="AB18" i="2"/>
  <c r="AB62" i="2"/>
  <c r="AB67" i="2"/>
  <c r="AB47" i="2"/>
  <c r="AB54" i="2"/>
  <c r="AB42" i="2"/>
  <c r="AB46" i="2"/>
  <c r="AB31" i="2"/>
  <c r="T12" i="3"/>
  <c r="T34" i="3"/>
  <c r="T10" i="8"/>
  <c r="T17" i="3"/>
  <c r="T39" i="3"/>
  <c r="T30" i="3"/>
  <c r="AJ9" i="4"/>
  <c r="AJ12" i="4"/>
  <c r="T15" i="8"/>
  <c r="T8" i="8"/>
  <c r="T23" i="3"/>
  <c r="T42" i="3"/>
  <c r="T26" i="3"/>
  <c r="T10" i="3"/>
  <c r="T20" i="3"/>
  <c r="T8" i="3"/>
  <c r="T36" i="3"/>
  <c r="T11" i="3"/>
  <c r="AN19" i="5"/>
  <c r="AN17" i="5"/>
  <c r="AR13" i="5"/>
  <c r="AB13" i="8"/>
  <c r="AJ31" i="7"/>
  <c r="AJ35" i="7"/>
  <c r="AJ16" i="7"/>
  <c r="AJ32" i="7"/>
  <c r="AJ26" i="7"/>
  <c r="AJ25" i="7"/>
  <c r="AJ17" i="7"/>
  <c r="AJ19" i="7"/>
  <c r="AJ13" i="7"/>
  <c r="AJ10" i="7"/>
  <c r="AJ18" i="7"/>
  <c r="AJ27" i="7"/>
  <c r="AJ14" i="7"/>
  <c r="AJ6" i="7"/>
  <c r="AJ33" i="7"/>
  <c r="AJ12" i="7"/>
  <c r="AJ7" i="7"/>
  <c r="AJ24" i="7"/>
  <c r="AJ28" i="7"/>
  <c r="AJ15" i="7"/>
  <c r="AJ36" i="7"/>
  <c r="AJ30" i="7"/>
  <c r="AJ21" i="7"/>
  <c r="AJ22" i="7"/>
  <c r="AJ9" i="7"/>
  <c r="AR17" i="9"/>
  <c r="AR8" i="9"/>
  <c r="AR32" i="9"/>
  <c r="AR24" i="9"/>
  <c r="AR20" i="9"/>
  <c r="AR27" i="9"/>
  <c r="AR6" i="9"/>
  <c r="AR29" i="9"/>
  <c r="AR15" i="9"/>
  <c r="AR30" i="9"/>
  <c r="AR14" i="9"/>
  <c r="AR18" i="9"/>
  <c r="AR19" i="9"/>
  <c r="AR10" i="9"/>
  <c r="AR31" i="9"/>
  <c r="P6" i="7"/>
  <c r="P8" i="7"/>
  <c r="P20" i="7"/>
  <c r="P27" i="7"/>
  <c r="P11" i="7"/>
  <c r="P13" i="7"/>
  <c r="P21" i="7"/>
  <c r="P23" i="7"/>
  <c r="P14" i="7"/>
  <c r="P25" i="7"/>
  <c r="P19" i="7"/>
  <c r="P16" i="8"/>
  <c r="AZ24" i="9"/>
  <c r="BH13" i="4"/>
  <c r="BH6" i="4"/>
  <c r="BL13" i="8"/>
  <c r="P15" i="5"/>
  <c r="T21" i="9"/>
  <c r="T6" i="9"/>
  <c r="BH17" i="4"/>
  <c r="BL18" i="8"/>
  <c r="P7" i="5"/>
  <c r="AF6" i="9"/>
  <c r="AF8" i="9"/>
  <c r="AV25" i="9"/>
  <c r="AV21" i="9"/>
  <c r="AV26" i="9"/>
  <c r="AN10" i="9"/>
  <c r="AJ18" i="9"/>
  <c r="AV30" i="9"/>
  <c r="AF11" i="9"/>
  <c r="AJ16" i="9"/>
  <c r="AJ11" i="9"/>
  <c r="AJ17" i="9"/>
  <c r="AN7" i="9"/>
  <c r="AR22" i="9"/>
  <c r="BD15" i="9"/>
  <c r="T22" i="9"/>
  <c r="T12" i="9"/>
  <c r="AF10" i="9"/>
  <c r="AF9" i="9"/>
  <c r="AF18" i="9"/>
  <c r="AF7" i="9"/>
  <c r="AN9" i="9"/>
  <c r="AJ13" i="9"/>
  <c r="AJ19" i="9"/>
  <c r="AF16" i="9"/>
  <c r="AJ7" i="9"/>
  <c r="BH10" i="8"/>
  <c r="BH11" i="8"/>
  <c r="BH20" i="8"/>
  <c r="BH9" i="8"/>
  <c r="BH21" i="8"/>
  <c r="BH6" i="8"/>
  <c r="AB21" i="8"/>
  <c r="AZ6" i="8"/>
  <c r="AB6" i="8"/>
  <c r="BL20" i="8"/>
  <c r="AN16" i="8"/>
  <c r="AN17" i="8"/>
  <c r="AZ21" i="8"/>
  <c r="AB11" i="8"/>
  <c r="BL15" i="8"/>
  <c r="AN13" i="8"/>
  <c r="AN12" i="8"/>
  <c r="AN14" i="8"/>
  <c r="BL12" i="8"/>
  <c r="BL24" i="8"/>
  <c r="BH13" i="8"/>
  <c r="AN6" i="8"/>
  <c r="P6" i="8"/>
  <c r="P14" i="8"/>
  <c r="BH24" i="8"/>
  <c r="BH17" i="8"/>
  <c r="BH23" i="8"/>
  <c r="BH22" i="8"/>
  <c r="X9" i="8"/>
  <c r="BH14" i="8"/>
  <c r="AN19" i="8"/>
  <c r="P10" i="8"/>
  <c r="BH7" i="8"/>
  <c r="AN11" i="8"/>
  <c r="AN8" i="8"/>
  <c r="T9" i="7"/>
  <c r="T6" i="7"/>
  <c r="T13" i="7"/>
  <c r="T11" i="7"/>
  <c r="T23" i="7"/>
  <c r="T15" i="7"/>
  <c r="T19" i="7"/>
  <c r="BL30" i="7"/>
  <c r="BL11" i="7"/>
  <c r="BL20" i="7"/>
  <c r="AZ18" i="7"/>
  <c r="AZ19" i="7"/>
  <c r="BL25" i="7"/>
  <c r="AZ22" i="7"/>
  <c r="BL35" i="7"/>
  <c r="AZ11" i="7"/>
  <c r="BL22" i="7"/>
  <c r="BD18" i="7"/>
  <c r="AV6" i="7"/>
  <c r="BL7" i="7"/>
  <c r="X26" i="7"/>
  <c r="X6" i="7"/>
  <c r="P24" i="7"/>
  <c r="P16" i="7"/>
  <c r="P9" i="7"/>
  <c r="T21" i="7"/>
  <c r="AV22" i="7"/>
  <c r="T22" i="7"/>
  <c r="T12" i="7"/>
  <c r="T26" i="7"/>
  <c r="T8" i="7"/>
  <c r="BL17" i="7"/>
  <c r="AZ16" i="7"/>
  <c r="AZ30" i="7"/>
  <c r="AZ15" i="7"/>
  <c r="BL33" i="7"/>
  <c r="AZ28" i="7"/>
  <c r="BL15" i="7"/>
  <c r="BL24" i="7"/>
  <c r="AZ13" i="7"/>
  <c r="BL12" i="7"/>
  <c r="BL32" i="7"/>
  <c r="AV23" i="7"/>
  <c r="BD13" i="7"/>
  <c r="AZ26" i="7"/>
  <c r="AZ24" i="7"/>
  <c r="BD11" i="7"/>
  <c r="AF26" i="7"/>
  <c r="AF6" i="7"/>
  <c r="T25" i="7"/>
  <c r="AV21" i="7"/>
  <c r="T27" i="7"/>
  <c r="T18" i="7"/>
  <c r="T10" i="7"/>
  <c r="T14" i="7"/>
  <c r="AZ29" i="7"/>
  <c r="BL10" i="7"/>
  <c r="AZ6" i="7"/>
  <c r="BL13" i="7"/>
  <c r="AZ25" i="7"/>
  <c r="BL31" i="7"/>
  <c r="AZ9" i="7"/>
  <c r="BL14" i="7"/>
  <c r="BL19" i="7"/>
  <c r="BL28" i="7"/>
  <c r="BL16" i="7"/>
  <c r="AZ27" i="7"/>
  <c r="AZ10" i="7"/>
  <c r="BD7" i="7"/>
  <c r="AZ8" i="7"/>
  <c r="BD27" i="7"/>
  <c r="P10" i="7"/>
  <c r="BL17" i="5"/>
  <c r="BL15" i="5"/>
  <c r="BL21" i="5"/>
  <c r="BL18" i="5"/>
  <c r="AV12" i="5"/>
  <c r="BD16" i="5"/>
  <c r="AV19" i="5"/>
  <c r="X24" i="5"/>
  <c r="AZ10" i="5"/>
  <c r="AZ19" i="5"/>
  <c r="X28" i="5"/>
  <c r="AZ21" i="5"/>
  <c r="BH23" i="5"/>
  <c r="X26" i="5"/>
  <c r="X17" i="5"/>
  <c r="BL14" i="5"/>
  <c r="X8" i="5"/>
  <c r="X18" i="5"/>
  <c r="P11" i="5"/>
  <c r="BL28" i="5"/>
  <c r="BL11" i="5"/>
  <c r="AJ24" i="4"/>
  <c r="AJ8" i="4"/>
  <c r="AJ7" i="4"/>
  <c r="AJ30" i="4"/>
  <c r="AJ29" i="4"/>
  <c r="AJ10" i="4"/>
  <c r="T7" i="4"/>
  <c r="T14" i="4"/>
  <c r="T17" i="4"/>
  <c r="BL12" i="4"/>
  <c r="AJ18" i="4"/>
  <c r="AJ32" i="4"/>
  <c r="AJ19" i="4"/>
  <c r="AJ15" i="4"/>
  <c r="AJ17" i="4"/>
  <c r="AJ11" i="4"/>
  <c r="AJ28" i="4"/>
  <c r="T12" i="4"/>
  <c r="T18" i="4"/>
  <c r="T10" i="4"/>
  <c r="T8" i="4"/>
  <c r="T13" i="4"/>
  <c r="BL24" i="4"/>
  <c r="BL28" i="4"/>
  <c r="BL17" i="4"/>
  <c r="BL14" i="4"/>
  <c r="BL29" i="4"/>
  <c r="BL26" i="4"/>
  <c r="BD16" i="4"/>
  <c r="BD7" i="4"/>
  <c r="BD13" i="4"/>
  <c r="BD15" i="4"/>
  <c r="BD11" i="4"/>
  <c r="BD14" i="4"/>
  <c r="AR6" i="4"/>
  <c r="AR9" i="4"/>
  <c r="BL16" i="4"/>
  <c r="BL19" i="4"/>
  <c r="AV24" i="4"/>
  <c r="AN11" i="4"/>
  <c r="AN19" i="4"/>
  <c r="AN27" i="4"/>
  <c r="AN12" i="4"/>
  <c r="AN20" i="4"/>
  <c r="AN28" i="4"/>
  <c r="BH9" i="4"/>
  <c r="BD19" i="4"/>
  <c r="AJ25" i="4"/>
  <c r="AJ27" i="4"/>
  <c r="AJ13" i="4"/>
  <c r="AJ26" i="4"/>
  <c r="AJ23" i="4"/>
  <c r="T20" i="4"/>
  <c r="T19" i="4"/>
  <c r="T21" i="4"/>
  <c r="BL27" i="4"/>
  <c r="BL31" i="4"/>
  <c r="T6" i="4"/>
  <c r="BD32" i="4"/>
  <c r="BL33" i="4"/>
  <c r="BL30" i="4"/>
  <c r="BL13" i="4"/>
  <c r="BL10" i="4"/>
  <c r="BD24" i="4"/>
  <c r="BD8" i="4"/>
  <c r="BD23" i="4"/>
  <c r="BD26" i="4"/>
  <c r="BD6" i="4"/>
  <c r="BD17" i="4"/>
  <c r="BD9" i="4"/>
  <c r="BL32" i="4"/>
  <c r="BL35" i="4"/>
  <c r="AN7" i="4"/>
  <c r="AN15" i="4"/>
  <c r="AN23" i="4"/>
  <c r="AN8" i="4"/>
  <c r="AN16" i="4"/>
  <c r="AN24" i="4"/>
  <c r="AJ16" i="4"/>
  <c r="T15" i="4"/>
  <c r="BL8" i="4"/>
  <c r="BL6" i="4"/>
  <c r="BL25" i="4"/>
  <c r="BL22" i="4"/>
  <c r="BL34" i="4"/>
  <c r="BD20" i="4"/>
  <c r="BD18" i="4"/>
  <c r="BD21" i="4"/>
  <c r="BD22" i="4"/>
  <c r="AN9" i="4"/>
  <c r="AN17" i="4"/>
  <c r="AN25" i="4"/>
  <c r="AN10" i="4"/>
  <c r="AN18" i="4"/>
  <c r="AE35" i="4"/>
  <c r="AF11" i="4"/>
  <c r="AV31" i="3"/>
  <c r="AV18" i="3"/>
  <c r="AV37" i="3"/>
  <c r="AV32" i="3"/>
  <c r="AV15" i="3"/>
  <c r="AV19" i="3"/>
  <c r="AV10" i="3"/>
  <c r="AV23" i="3"/>
  <c r="AV13" i="3"/>
  <c r="AV22" i="3"/>
  <c r="AZ31" i="3"/>
  <c r="AF51" i="3"/>
  <c r="AV27" i="3"/>
  <c r="AV36" i="3"/>
  <c r="AV12" i="3"/>
  <c r="AV39" i="3"/>
  <c r="AV25" i="3"/>
  <c r="AV17" i="3"/>
  <c r="AV30" i="3"/>
  <c r="AV11" i="3"/>
  <c r="AV14" i="3"/>
  <c r="AV40" i="3"/>
  <c r="AV7" i="3"/>
  <c r="AF27" i="2"/>
  <c r="AF20" i="2"/>
  <c r="BD37" i="2"/>
  <c r="BL20" i="2"/>
  <c r="L6" i="2"/>
  <c r="L7" i="2"/>
  <c r="L11" i="2"/>
  <c r="L15" i="2"/>
  <c r="L19" i="2"/>
  <c r="L23" i="2"/>
  <c r="L27" i="2"/>
  <c r="L31" i="2"/>
  <c r="L35" i="2"/>
  <c r="L39" i="2"/>
  <c r="L43" i="2"/>
  <c r="L47" i="2"/>
  <c r="L8" i="2"/>
  <c r="L12" i="2"/>
  <c r="L16" i="2"/>
  <c r="L20" i="2"/>
  <c r="L24" i="2"/>
  <c r="L28" i="2"/>
  <c r="L32" i="2"/>
  <c r="L36" i="2"/>
  <c r="L40" i="2"/>
  <c r="L44" i="2"/>
  <c r="L48" i="2"/>
  <c r="L9" i="2"/>
  <c r="L13" i="2"/>
  <c r="L17" i="2"/>
  <c r="L21" i="2"/>
  <c r="L25" i="2"/>
  <c r="L29" i="2"/>
  <c r="L33" i="2"/>
  <c r="L37" i="2"/>
  <c r="L41" i="2"/>
  <c r="L45" i="2"/>
  <c r="L10" i="2"/>
  <c r="L14" i="2"/>
  <c r="L18" i="2"/>
  <c r="L22" i="2"/>
  <c r="L26" i="2"/>
  <c r="L30" i="2"/>
  <c r="L34" i="2"/>
  <c r="L38" i="2"/>
  <c r="L42" i="2"/>
  <c r="L46" i="2"/>
  <c r="BH12" i="9"/>
  <c r="AV8" i="9"/>
  <c r="AB17" i="9"/>
  <c r="AF15" i="9"/>
  <c r="AF23" i="9"/>
  <c r="AF21" i="9"/>
  <c r="AV24" i="9"/>
  <c r="AV22" i="9"/>
  <c r="AV27" i="9"/>
  <c r="AV29" i="9"/>
  <c r="AV7" i="9"/>
  <c r="AV19" i="9"/>
  <c r="BL26" i="9"/>
  <c r="BL6" i="9"/>
  <c r="BL13" i="9"/>
  <c r="BH15" i="9"/>
  <c r="BL9" i="9"/>
  <c r="AF24" i="9"/>
  <c r="AF13" i="9"/>
  <c r="BH11" i="9"/>
  <c r="BH23" i="9"/>
  <c r="BL16" i="9"/>
  <c r="BL28" i="9"/>
  <c r="AV31" i="9"/>
  <c r="BL24" i="9"/>
  <c r="BH13" i="9"/>
  <c r="BH27" i="9"/>
  <c r="AV32" i="9"/>
  <c r="AF19" i="9"/>
  <c r="AF17" i="9"/>
  <c r="AF22" i="9"/>
  <c r="AV16" i="9"/>
  <c r="AV13" i="9"/>
  <c r="AV20" i="9"/>
  <c r="AV14" i="9"/>
  <c r="AV17" i="9"/>
  <c r="BL34" i="9"/>
  <c r="BH25" i="9"/>
  <c r="BL30" i="9"/>
  <c r="AF14" i="9"/>
  <c r="BL33" i="9"/>
  <c r="BH10" i="9"/>
  <c r="AF25" i="9"/>
  <c r="BH24" i="9"/>
  <c r="BH30" i="9"/>
  <c r="BH8" i="9"/>
  <c r="BL23" i="9"/>
  <c r="BL29" i="9"/>
  <c r="BL36" i="9"/>
  <c r="P8" i="9"/>
  <c r="AB15" i="9"/>
  <c r="AB12" i="9"/>
  <c r="AB20" i="9"/>
  <c r="AB7" i="9"/>
  <c r="AB22" i="9"/>
  <c r="AB19" i="9"/>
  <c r="P23" i="9"/>
  <c r="P21" i="9"/>
  <c r="P22" i="9"/>
  <c r="X11" i="9"/>
  <c r="X27" i="9"/>
  <c r="X20" i="9"/>
  <c r="X13" i="9"/>
  <c r="X6" i="9"/>
  <c r="BD7" i="9"/>
  <c r="BL8" i="9"/>
  <c r="BL25" i="9"/>
  <c r="BD6" i="9"/>
  <c r="BD34" i="9"/>
  <c r="AJ23" i="9"/>
  <c r="AJ14" i="9"/>
  <c r="AJ6" i="9"/>
  <c r="AJ12" i="9"/>
  <c r="AN6" i="9"/>
  <c r="BD22" i="9"/>
  <c r="BL15" i="9"/>
  <c r="BD25" i="9"/>
  <c r="BL12" i="9"/>
  <c r="BD21" i="9"/>
  <c r="AJ15" i="9"/>
  <c r="BD18" i="9"/>
  <c r="AJ10" i="9"/>
  <c r="AB6" i="9"/>
  <c r="T18" i="9"/>
  <c r="T13" i="9"/>
  <c r="T8" i="9"/>
  <c r="P7" i="9"/>
  <c r="P16" i="9"/>
  <c r="AB21" i="9"/>
  <c r="AB10" i="9"/>
  <c r="AB25" i="9"/>
  <c r="AB11" i="9"/>
  <c r="AB14" i="9"/>
  <c r="AB13" i="9"/>
  <c r="P15" i="9"/>
  <c r="P13" i="9"/>
  <c r="P14" i="9"/>
  <c r="AB24" i="9"/>
  <c r="AB23" i="9"/>
  <c r="AB18" i="9"/>
  <c r="P19" i="9"/>
  <c r="P17" i="9"/>
  <c r="P12" i="9"/>
  <c r="T20" i="9"/>
  <c r="T14" i="9"/>
  <c r="P20" i="9"/>
  <c r="AV14" i="8"/>
  <c r="AV11" i="8"/>
  <c r="X7" i="8"/>
  <c r="AV21" i="8"/>
  <c r="X14" i="8"/>
  <c r="AV10" i="8"/>
  <c r="AV16" i="8"/>
  <c r="AZ10" i="8"/>
  <c r="AZ11" i="8"/>
  <c r="AZ8" i="8"/>
  <c r="AV7" i="8"/>
  <c r="X19" i="8"/>
  <c r="AR13" i="8"/>
  <c r="AR21" i="8"/>
  <c r="AR14" i="8"/>
  <c r="AR6" i="8"/>
  <c r="AZ22" i="8"/>
  <c r="AV15" i="8"/>
  <c r="AZ15" i="8"/>
  <c r="AR7" i="8"/>
  <c r="P7" i="8"/>
  <c r="P11" i="8"/>
  <c r="P15" i="8"/>
  <c r="X10" i="8"/>
  <c r="AV13" i="8"/>
  <c r="X16" i="8"/>
  <c r="X20" i="8"/>
  <c r="AV12" i="8"/>
  <c r="AV6" i="8"/>
  <c r="AV17" i="8"/>
  <c r="X21" i="8"/>
  <c r="X15" i="8"/>
  <c r="X17" i="8"/>
  <c r="X8" i="8"/>
  <c r="AV8" i="8"/>
  <c r="AZ7" i="8"/>
  <c r="AV19" i="8"/>
  <c r="X11" i="8"/>
  <c r="AR9" i="8"/>
  <c r="AR17" i="8"/>
  <c r="AR10" i="8"/>
  <c r="BL17" i="8"/>
  <c r="AV9" i="8"/>
  <c r="P9" i="8"/>
  <c r="P13" i="8"/>
  <c r="P17" i="8"/>
  <c r="AV11" i="7"/>
  <c r="AV19" i="7"/>
  <c r="AV9" i="7"/>
  <c r="BD17" i="7"/>
  <c r="AV10" i="7"/>
  <c r="BD28" i="7"/>
  <c r="BD23" i="7"/>
  <c r="AN10" i="7"/>
  <c r="BD19" i="7"/>
  <c r="AN27" i="7"/>
  <c r="AV20" i="7"/>
  <c r="AN20" i="7"/>
  <c r="BD24" i="7"/>
  <c r="AN14" i="7"/>
  <c r="BD15" i="7"/>
  <c r="BD16" i="7"/>
  <c r="AV24" i="7"/>
  <c r="AV15" i="7"/>
  <c r="BD25" i="7"/>
  <c r="BD9" i="7"/>
  <c r="AV26" i="7"/>
  <c r="AV16" i="7"/>
  <c r="BD12" i="7"/>
  <c r="BD20" i="7"/>
  <c r="AV12" i="7"/>
  <c r="BD8" i="7"/>
  <c r="BD31" i="7"/>
  <c r="AV8" i="7"/>
  <c r="AV7" i="7"/>
  <c r="AV27" i="7"/>
  <c r="AV25" i="7"/>
  <c r="AV17" i="7"/>
  <c r="BD21" i="7"/>
  <c r="AV18" i="7"/>
  <c r="BD32" i="7"/>
  <c r="BD30" i="7"/>
  <c r="AN18" i="7"/>
  <c r="AN7" i="7"/>
  <c r="BD26" i="7"/>
  <c r="AN16" i="7"/>
  <c r="BD14" i="7"/>
  <c r="AN9" i="7"/>
  <c r="BD10" i="7"/>
  <c r="P28" i="7"/>
  <c r="P22" i="7"/>
  <c r="P17" i="7"/>
  <c r="P12" i="7"/>
  <c r="P7" i="7"/>
  <c r="BL23" i="5"/>
  <c r="BL10" i="5"/>
  <c r="BL22" i="5"/>
  <c r="BL20" i="5"/>
  <c r="BL27" i="5"/>
  <c r="BH8" i="5"/>
  <c r="BH13" i="5"/>
  <c r="BH7" i="5"/>
  <c r="BD10" i="5"/>
  <c r="BD18" i="5"/>
  <c r="BD15" i="5"/>
  <c r="BD14" i="5"/>
  <c r="BL26" i="5"/>
  <c r="BD22" i="5"/>
  <c r="BD20" i="5"/>
  <c r="BL12" i="5"/>
  <c r="BH24" i="5"/>
  <c r="BH20" i="5"/>
  <c r="BD12" i="5"/>
  <c r="BL30" i="5"/>
  <c r="P24" i="5"/>
  <c r="P20" i="5"/>
  <c r="P16" i="5"/>
  <c r="P12" i="5"/>
  <c r="BL6" i="5"/>
  <c r="BL7" i="5"/>
  <c r="BL16" i="5"/>
  <c r="BL25" i="5"/>
  <c r="BL29" i="5"/>
  <c r="BH25" i="5"/>
  <c r="BH6" i="5"/>
  <c r="BH10" i="5"/>
  <c r="BD25" i="5"/>
  <c r="BD23" i="5"/>
  <c r="BD21" i="5"/>
  <c r="BL13" i="5"/>
  <c r="BH14" i="5"/>
  <c r="BD27" i="5"/>
  <c r="BL8" i="5"/>
  <c r="BH18" i="5"/>
  <c r="AZ18" i="5"/>
  <c r="P22" i="5"/>
  <c r="P18" i="5"/>
  <c r="P14" i="5"/>
  <c r="P10" i="5"/>
  <c r="BH15" i="5"/>
  <c r="BL31" i="5"/>
  <c r="BL24" i="5"/>
  <c r="BH11" i="5"/>
  <c r="BH17" i="5"/>
  <c r="BH22" i="5"/>
  <c r="BH21" i="5"/>
  <c r="BD7" i="5"/>
  <c r="BD26" i="5"/>
  <c r="BD6" i="5"/>
  <c r="BD13" i="5"/>
  <c r="BD11" i="5"/>
  <c r="BD17" i="5"/>
  <c r="P25" i="5"/>
  <c r="P21" i="5"/>
  <c r="P17" i="5"/>
  <c r="P13" i="5"/>
  <c r="P9" i="5"/>
  <c r="P6" i="4"/>
  <c r="P8" i="4"/>
  <c r="P10" i="4"/>
  <c r="P12" i="4"/>
  <c r="P14" i="4"/>
  <c r="P16" i="4"/>
  <c r="P18" i="4"/>
  <c r="P20" i="4"/>
  <c r="P22" i="4"/>
  <c r="P24" i="4"/>
  <c r="P26" i="4"/>
  <c r="P7" i="4"/>
  <c r="P9" i="4"/>
  <c r="P11" i="4"/>
  <c r="P13" i="4"/>
  <c r="P15" i="4"/>
  <c r="P17" i="4"/>
  <c r="P19" i="4"/>
  <c r="P21" i="4"/>
  <c r="P23" i="4"/>
  <c r="P25" i="4"/>
  <c r="AF9" i="4"/>
  <c r="AF34" i="4"/>
  <c r="AF15" i="4"/>
  <c r="AF13" i="4"/>
  <c r="AF18" i="4"/>
  <c r="AV13" i="4"/>
  <c r="AZ21" i="4"/>
  <c r="AZ7" i="4"/>
  <c r="AZ19" i="4"/>
  <c r="AA33" i="4"/>
  <c r="AB23" i="4"/>
  <c r="AV9" i="4"/>
  <c r="AV11" i="4"/>
  <c r="AV18" i="4"/>
  <c r="AV23" i="4"/>
  <c r="AV14" i="4"/>
  <c r="AZ10" i="4"/>
  <c r="AZ14" i="4"/>
  <c r="AR12" i="4"/>
  <c r="AR20" i="4"/>
  <c r="AR28" i="4"/>
  <c r="AR21" i="4"/>
  <c r="AV6" i="4"/>
  <c r="AV25" i="4"/>
  <c r="AV7" i="4"/>
  <c r="AZ13" i="4"/>
  <c r="AR8" i="4"/>
  <c r="AZ18" i="4"/>
  <c r="AZ17" i="4"/>
  <c r="AZ26" i="4"/>
  <c r="AZ15" i="4"/>
  <c r="AZ9" i="4"/>
  <c r="AV20" i="4"/>
  <c r="AV27" i="4"/>
  <c r="AZ8" i="4"/>
  <c r="AR19" i="4"/>
  <c r="AZ6" i="4"/>
  <c r="AR15" i="4"/>
  <c r="AR16" i="4"/>
  <c r="AR24" i="4"/>
  <c r="AR13" i="4"/>
  <c r="AR29" i="4"/>
  <c r="AV12" i="4"/>
  <c r="AZ16" i="4"/>
  <c r="AZ24" i="4"/>
  <c r="AZ11" i="4"/>
  <c r="AZ23" i="4"/>
  <c r="AV19" i="4"/>
  <c r="AV10" i="4"/>
  <c r="AR11" i="4"/>
  <c r="AZ20" i="4"/>
  <c r="AR7" i="4"/>
  <c r="AR10" i="4"/>
  <c r="AR18" i="4"/>
  <c r="AR26" i="4"/>
  <c r="AV8" i="4"/>
  <c r="AB55" i="3"/>
  <c r="AB59" i="3"/>
  <c r="AB13" i="3"/>
  <c r="AB18" i="3"/>
  <c r="AB43" i="3"/>
  <c r="AB12" i="3"/>
  <c r="AB38" i="3"/>
  <c r="AB32" i="3"/>
  <c r="AB33" i="3"/>
  <c r="AB40" i="3"/>
  <c r="AB23" i="3"/>
  <c r="AB27" i="3"/>
  <c r="AB52" i="3"/>
  <c r="AB39" i="3"/>
  <c r="AB11" i="3"/>
  <c r="AB6" i="3"/>
  <c r="AB41" i="3"/>
  <c r="AB31" i="3"/>
  <c r="AB56" i="3"/>
  <c r="AB19" i="3"/>
  <c r="AB15" i="3"/>
  <c r="AV16" i="3"/>
  <c r="AV20" i="3"/>
  <c r="AZ39" i="3"/>
  <c r="AZ13" i="3"/>
  <c r="AZ24" i="3"/>
  <c r="AV8" i="3"/>
  <c r="AV34" i="3"/>
  <c r="AR10" i="3"/>
  <c r="AR17" i="3"/>
  <c r="AZ32" i="3"/>
  <c r="AJ16" i="3"/>
  <c r="BH25" i="3"/>
  <c r="X12" i="3"/>
  <c r="AV9" i="3"/>
  <c r="AV6" i="3"/>
  <c r="AV21" i="3"/>
  <c r="AF6" i="3"/>
  <c r="AR15" i="3"/>
  <c r="AR27" i="3"/>
  <c r="AR37" i="3"/>
  <c r="AR8" i="3"/>
  <c r="AR20" i="3"/>
  <c r="AR30" i="3"/>
  <c r="AR40" i="3"/>
  <c r="AR7" i="3"/>
  <c r="AB8" i="3"/>
  <c r="AB34" i="3"/>
  <c r="AB14" i="3"/>
  <c r="AB29" i="3"/>
  <c r="AB20" i="3"/>
  <c r="AB50" i="3"/>
  <c r="AB30" i="3"/>
  <c r="AB37" i="3"/>
  <c r="AB28" i="3"/>
  <c r="AB47" i="3"/>
  <c r="AB51" i="3"/>
  <c r="AB10" i="3"/>
  <c r="AB17" i="3"/>
  <c r="AB57" i="3"/>
  <c r="AR26" i="3"/>
  <c r="AR33" i="3"/>
  <c r="AR11" i="3"/>
  <c r="AR21" i="3"/>
  <c r="AR31" i="3"/>
  <c r="AR14" i="3"/>
  <c r="AR24" i="3"/>
  <c r="AR36" i="3"/>
  <c r="AB21" i="3"/>
  <c r="AB42" i="3"/>
  <c r="AB54" i="3"/>
  <c r="AB26" i="3"/>
  <c r="AR18" i="3"/>
  <c r="AR25" i="3"/>
  <c r="AR13" i="3"/>
  <c r="AR23" i="3"/>
  <c r="AR35" i="3"/>
  <c r="AR16" i="3"/>
  <c r="AR28" i="3"/>
  <c r="AF48" i="2"/>
  <c r="AF63" i="2"/>
  <c r="AF19" i="2"/>
  <c r="BL49" i="2"/>
  <c r="BH23" i="2"/>
  <c r="BH39" i="2"/>
  <c r="BH6" i="2"/>
  <c r="BH44" i="2"/>
  <c r="BH22" i="2"/>
  <c r="BH48" i="2"/>
  <c r="BH45" i="2"/>
  <c r="BH21" i="2"/>
  <c r="BH37" i="2"/>
  <c r="BH9" i="2"/>
  <c r="BL40" i="2"/>
  <c r="AF50" i="2"/>
  <c r="AF18" i="2"/>
  <c r="AF61" i="2"/>
  <c r="AF29" i="2"/>
  <c r="BH26" i="2"/>
  <c r="AR34" i="2"/>
  <c r="AR19" i="2"/>
  <c r="AF23" i="2"/>
  <c r="AF35" i="2"/>
  <c r="AF49" i="2"/>
  <c r="AF65" i="2"/>
  <c r="AF12" i="2"/>
  <c r="AF24" i="2"/>
  <c r="AF40" i="2"/>
  <c r="AF54" i="2"/>
  <c r="AF68" i="2"/>
  <c r="BL48" i="2"/>
  <c r="BH41" i="2"/>
  <c r="AF38" i="2"/>
  <c r="AF51" i="2"/>
  <c r="AF9" i="2"/>
  <c r="BL33" i="2"/>
  <c r="BH11" i="2"/>
  <c r="BH27" i="2"/>
  <c r="BH43" i="2"/>
  <c r="BH38" i="2"/>
  <c r="BH17" i="2"/>
  <c r="BH52" i="2"/>
  <c r="BH53" i="2"/>
  <c r="BH50" i="2"/>
  <c r="BH14" i="2"/>
  <c r="BH30" i="2"/>
  <c r="BL19" i="2"/>
  <c r="AR13" i="2"/>
  <c r="AR50" i="2"/>
  <c r="AF42" i="2"/>
  <c r="AF10" i="2"/>
  <c r="AF53" i="2"/>
  <c r="AF21" i="2"/>
  <c r="BH10" i="2"/>
  <c r="AR18" i="2"/>
  <c r="AF11" i="2"/>
  <c r="AF25" i="2"/>
  <c r="AF39" i="2"/>
  <c r="AF55" i="2"/>
  <c r="AF67" i="2"/>
  <c r="AF14" i="2"/>
  <c r="AF30" i="2"/>
  <c r="AF44" i="2"/>
  <c r="AF56" i="2"/>
  <c r="AF6" i="2"/>
  <c r="BL12" i="2"/>
  <c r="AF60" i="2"/>
  <c r="AF16" i="2"/>
  <c r="AF31" i="2"/>
  <c r="BH19" i="2"/>
  <c r="BH35" i="2"/>
  <c r="BH51" i="2"/>
  <c r="BH49" i="2"/>
  <c r="BH28" i="2"/>
  <c r="BH40" i="2"/>
  <c r="BH29" i="2"/>
  <c r="BH16" i="2"/>
  <c r="BH20" i="2"/>
  <c r="AF58" i="2"/>
  <c r="AF26" i="2"/>
  <c r="AF69" i="2"/>
  <c r="AF37" i="2"/>
  <c r="BH25" i="2"/>
  <c r="BH13" i="2"/>
  <c r="AF17" i="2"/>
  <c r="AF33" i="2"/>
  <c r="AF47" i="2"/>
  <c r="AF59" i="2"/>
  <c r="AF8" i="2"/>
  <c r="AF22" i="2"/>
  <c r="AF36" i="2"/>
  <c r="AF52" i="2"/>
  <c r="AF64" i="2"/>
  <c r="BL42" i="2"/>
  <c r="T22" i="2"/>
  <c r="T23" i="2"/>
  <c r="T44" i="2"/>
  <c r="T12" i="2"/>
  <c r="AN12" i="2"/>
  <c r="AN15" i="2"/>
  <c r="T27" i="2"/>
  <c r="T49" i="2"/>
  <c r="T7" i="2"/>
  <c r="T29" i="2"/>
  <c r="T50" i="2"/>
  <c r="T40" i="2"/>
  <c r="T24" i="2"/>
  <c r="T8" i="2"/>
  <c r="AN22" i="2"/>
  <c r="AN23" i="2"/>
  <c r="AN26" i="2"/>
  <c r="AN25" i="2"/>
  <c r="AN8" i="2"/>
  <c r="T14" i="2"/>
  <c r="AJ35" i="2"/>
  <c r="T19" i="2"/>
  <c r="AN27" i="2"/>
  <c r="AJ43" i="2"/>
  <c r="AN17" i="2"/>
  <c r="AJ47" i="2"/>
  <c r="AR22" i="2"/>
  <c r="AN29" i="2"/>
  <c r="AN40" i="2"/>
  <c r="AR28" i="2"/>
  <c r="AN30" i="2"/>
  <c r="AN9" i="2"/>
  <c r="T17" i="2"/>
  <c r="T38" i="2"/>
  <c r="T18" i="2"/>
  <c r="T39" i="2"/>
  <c r="T48" i="2"/>
  <c r="T32" i="2"/>
  <c r="T16" i="2"/>
  <c r="AN44" i="2"/>
  <c r="AN43" i="2"/>
  <c r="AN46" i="2"/>
  <c r="AN47" i="2"/>
  <c r="AJ60" i="2"/>
  <c r="AJ23" i="2"/>
  <c r="T35" i="2"/>
  <c r="AJ65" i="2"/>
  <c r="T41" i="2"/>
  <c r="AN50" i="2"/>
  <c r="AJ26" i="2"/>
  <c r="AR24" i="2"/>
  <c r="T37" i="2"/>
  <c r="AR48" i="2"/>
  <c r="AR52" i="2"/>
  <c r="AN45" i="2"/>
  <c r="AN13" i="2"/>
  <c r="AN24" i="2"/>
  <c r="AN18" i="2"/>
  <c r="AN42" i="2"/>
  <c r="AN31" i="2"/>
  <c r="BD48" i="2"/>
  <c r="BD27" i="2"/>
  <c r="BD14" i="2"/>
  <c r="BL27" i="2"/>
  <c r="BL55" i="2"/>
  <c r="T47" i="2"/>
  <c r="T43" i="2"/>
  <c r="T45" i="2"/>
  <c r="T28" i="2"/>
  <c r="AN11" i="2"/>
  <c r="AN14" i="2"/>
  <c r="AN6" i="2"/>
  <c r="AJ37" i="2"/>
  <c r="T46" i="2"/>
  <c r="AJ55" i="2"/>
  <c r="T9" i="2"/>
  <c r="T51" i="2"/>
  <c r="AJ12" i="2"/>
  <c r="AR8" i="2"/>
  <c r="AN41" i="2"/>
  <c r="AN28" i="2"/>
  <c r="AR49" i="2"/>
  <c r="AJ9" i="2"/>
  <c r="AN37" i="2"/>
  <c r="AN48" i="2"/>
  <c r="AN16" i="2"/>
  <c r="AR41" i="2"/>
  <c r="AN20" i="2"/>
  <c r="AN39" i="2"/>
  <c r="BD45" i="2"/>
  <c r="AR26" i="2"/>
  <c r="AZ56" i="2"/>
  <c r="BL34" i="2"/>
  <c r="BH18" i="2"/>
  <c r="T21" i="2"/>
  <c r="P22" i="2"/>
  <c r="P38" i="2"/>
  <c r="P6" i="2"/>
  <c r="P26" i="2"/>
  <c r="P42" i="2"/>
  <c r="P10" i="2"/>
  <c r="P48" i="2"/>
  <c r="P34" i="2"/>
  <c r="P18" i="2"/>
  <c r="P46" i="2"/>
  <c r="P30" i="2"/>
  <c r="P14" i="2"/>
  <c r="X11" i="2"/>
  <c r="X31" i="2"/>
  <c r="X51" i="2"/>
  <c r="AJ38" i="2"/>
  <c r="AJ19" i="2"/>
  <c r="AJ30" i="2"/>
  <c r="X38" i="2"/>
  <c r="X26" i="2"/>
  <c r="X32" i="2"/>
  <c r="AJ50" i="2"/>
  <c r="AJ36" i="2"/>
  <c r="AJ28" i="2"/>
  <c r="X6" i="2"/>
  <c r="X56" i="2"/>
  <c r="X43" i="2"/>
  <c r="X55" i="2"/>
  <c r="AJ25" i="2"/>
  <c r="AJ66" i="2"/>
  <c r="AJ18" i="2"/>
  <c r="AJ11" i="2"/>
  <c r="X46" i="2"/>
  <c r="AR44" i="2"/>
  <c r="X27" i="2"/>
  <c r="X21" i="2"/>
  <c r="AR9" i="2"/>
  <c r="AJ51" i="2"/>
  <c r="BL45" i="2"/>
  <c r="BL29" i="2"/>
  <c r="BL13" i="2"/>
  <c r="AJ49" i="2"/>
  <c r="AR7" i="2"/>
  <c r="AJ14" i="2"/>
  <c r="BL56" i="2"/>
  <c r="BL35" i="2"/>
  <c r="BL14" i="2"/>
  <c r="AR33" i="2"/>
  <c r="AR10" i="2"/>
  <c r="AR43" i="2"/>
  <c r="AR37" i="2"/>
  <c r="AR40" i="2"/>
  <c r="AR17" i="2"/>
  <c r="X34" i="2"/>
  <c r="AR45" i="2"/>
  <c r="BL15" i="2"/>
  <c r="BL22" i="2"/>
  <c r="BL28" i="2"/>
  <c r="BL36" i="2"/>
  <c r="BL43" i="2"/>
  <c r="BL50" i="2"/>
  <c r="T42" i="2"/>
  <c r="T10" i="2"/>
  <c r="P45" i="2"/>
  <c r="P41" i="2"/>
  <c r="P37" i="2"/>
  <c r="P33" i="2"/>
  <c r="P29" i="2"/>
  <c r="P25" i="2"/>
  <c r="P21" i="2"/>
  <c r="P17" i="2"/>
  <c r="P13" i="2"/>
  <c r="P9" i="2"/>
  <c r="AJ56" i="2"/>
  <c r="X39" i="2"/>
  <c r="X22" i="2"/>
  <c r="X12" i="2"/>
  <c r="AJ46" i="2"/>
  <c r="AJ8" i="2"/>
  <c r="X52" i="2"/>
  <c r="X8" i="2"/>
  <c r="X28" i="2"/>
  <c r="AJ16" i="2"/>
  <c r="AJ64" i="2"/>
  <c r="AJ63" i="2"/>
  <c r="AJ40" i="2"/>
  <c r="X54" i="2"/>
  <c r="X24" i="2"/>
  <c r="X41" i="2"/>
  <c r="X50" i="2"/>
  <c r="AJ34" i="2"/>
  <c r="AJ45" i="2"/>
  <c r="AJ62" i="2"/>
  <c r="AJ52" i="2"/>
  <c r="X44" i="2"/>
  <c r="X49" i="2"/>
  <c r="AR31" i="2"/>
  <c r="AR23" i="2"/>
  <c r="AR46" i="2"/>
  <c r="BL6" i="2"/>
  <c r="BL41" i="2"/>
  <c r="BL25" i="2"/>
  <c r="BL9" i="2"/>
  <c r="AJ10" i="2"/>
  <c r="AJ20" i="2"/>
  <c r="AJ53" i="2"/>
  <c r="AR27" i="2"/>
  <c r="BL51" i="2"/>
  <c r="BL30" i="2"/>
  <c r="BL8" i="2"/>
  <c r="AR20" i="2"/>
  <c r="AR12" i="2"/>
  <c r="AR39" i="2"/>
  <c r="AJ61" i="2"/>
  <c r="X33" i="2"/>
  <c r="BL10" i="2"/>
  <c r="BL16" i="2"/>
  <c r="BL23" i="2"/>
  <c r="BL31" i="2"/>
  <c r="BL38" i="2"/>
  <c r="BL44" i="2"/>
  <c r="BL52" i="2"/>
  <c r="T31" i="2"/>
  <c r="P44" i="2"/>
  <c r="P40" i="2"/>
  <c r="P36" i="2"/>
  <c r="P32" i="2"/>
  <c r="P28" i="2"/>
  <c r="P24" i="2"/>
  <c r="P20" i="2"/>
  <c r="P16" i="2"/>
  <c r="P12" i="2"/>
  <c r="P8" i="2"/>
  <c r="AJ57" i="2"/>
  <c r="X40" i="2"/>
  <c r="X48" i="2"/>
  <c r="X13" i="2"/>
  <c r="AJ44" i="2"/>
  <c r="AJ7" i="2"/>
  <c r="X7" i="2"/>
  <c r="X37" i="2"/>
  <c r="X23" i="2"/>
  <c r="AJ48" i="2"/>
  <c r="AJ58" i="2"/>
  <c r="AJ31" i="2"/>
  <c r="AJ24" i="2"/>
  <c r="X17" i="2"/>
  <c r="X14" i="2"/>
  <c r="X15" i="2"/>
  <c r="AJ32" i="2"/>
  <c r="AJ29" i="2"/>
  <c r="AJ15" i="2"/>
  <c r="AJ42" i="2"/>
  <c r="AR38" i="2"/>
  <c r="X19" i="2"/>
  <c r="X25" i="2"/>
  <c r="AR42" i="2"/>
  <c r="AR47" i="2"/>
  <c r="X20" i="2"/>
  <c r="AR16" i="2"/>
  <c r="AR11" i="2"/>
  <c r="AJ21" i="2"/>
  <c r="BL53" i="2"/>
  <c r="BL37" i="2"/>
  <c r="BL21" i="2"/>
  <c r="AJ22" i="2"/>
  <c r="AR35" i="2"/>
  <c r="AJ6" i="2"/>
  <c r="AR14" i="2"/>
  <c r="BL46" i="2"/>
  <c r="BL24" i="2"/>
  <c r="AR30" i="2"/>
  <c r="AR36" i="2"/>
  <c r="AR32" i="2"/>
  <c r="AR51" i="2"/>
  <c r="AR21" i="2"/>
  <c r="AR29" i="2"/>
  <c r="AJ13" i="2"/>
  <c r="BL11" i="2"/>
  <c r="BL18" i="2"/>
  <c r="BL26" i="2"/>
  <c r="BL32" i="2"/>
  <c r="BL39" i="2"/>
  <c r="BL47" i="2"/>
  <c r="BL54" i="2"/>
  <c r="T53" i="2"/>
  <c r="P47" i="2"/>
  <c r="P43" i="2"/>
  <c r="P39" i="2"/>
  <c r="P35" i="2"/>
  <c r="P31" i="2"/>
  <c r="P27" i="2"/>
  <c r="P23" i="2"/>
  <c r="P19" i="2"/>
  <c r="P15" i="2"/>
  <c r="P11" i="2"/>
  <c r="P7" i="2"/>
  <c r="AF30" i="4"/>
  <c r="AF10" i="4"/>
  <c r="AF26" i="4"/>
  <c r="AF28" i="4"/>
  <c r="AF8" i="4"/>
  <c r="AF33" i="4"/>
  <c r="AF24" i="4"/>
  <c r="AB7" i="4"/>
  <c r="AF7" i="4"/>
  <c r="AF22" i="4"/>
  <c r="AF14" i="4"/>
  <c r="AF6" i="4"/>
  <c r="AF29" i="4"/>
  <c r="AF23" i="4"/>
  <c r="AF19" i="4"/>
  <c r="AF27" i="4"/>
  <c r="AF31" i="4"/>
  <c r="AF12" i="4"/>
  <c r="AF16" i="4"/>
  <c r="AF20" i="4"/>
  <c r="AF21" i="4"/>
  <c r="AF25" i="4"/>
  <c r="AF17" i="4"/>
  <c r="AF32" i="4"/>
  <c r="AB13" i="4"/>
  <c r="AB28" i="4"/>
  <c r="AB10" i="4"/>
  <c r="AB21" i="4"/>
  <c r="AB6" i="4"/>
  <c r="AB16" i="4"/>
  <c r="AB24" i="4"/>
  <c r="AB27" i="4"/>
  <c r="AB31" i="4"/>
  <c r="AB14" i="4"/>
  <c r="AB29" i="4"/>
  <c r="AB12" i="4"/>
  <c r="AB30" i="4"/>
  <c r="AB19" i="4"/>
  <c r="AB15" i="4"/>
  <c r="AB25" i="4"/>
  <c r="AB18" i="4"/>
  <c r="AB26" i="4"/>
  <c r="AB8" i="4"/>
  <c r="AB20" i="4"/>
  <c r="AB9" i="4"/>
  <c r="AB22" i="4"/>
  <c r="AB32" i="4"/>
  <c r="AB17" i="4"/>
  <c r="AB11" i="4"/>
</calcChain>
</file>

<file path=xl/sharedStrings.xml><?xml version="1.0" encoding="utf-8"?>
<sst xmlns="http://schemas.openxmlformats.org/spreadsheetml/2006/main" count="3745" uniqueCount="328">
  <si>
    <t>Alba</t>
  </si>
  <si>
    <t>Allianz Suisse</t>
  </si>
  <si>
    <t>Assura SA</t>
  </si>
  <si>
    <t>AXA</t>
  </si>
  <si>
    <t>Basler</t>
  </si>
  <si>
    <t>Coop Allgemeine</t>
  </si>
  <si>
    <t>CSS</t>
  </si>
  <si>
    <t>Elvia Reise</t>
  </si>
  <si>
    <t>Europäische Reise</t>
  </si>
  <si>
    <t>Garanta Schweiz</t>
  </si>
  <si>
    <t>Generali Assurances</t>
  </si>
  <si>
    <t>Groupe Mutuel  Assurances</t>
  </si>
  <si>
    <t>Helsana Unfall</t>
  </si>
  <si>
    <t>Helvetia</t>
  </si>
  <si>
    <t>Intras Assurances</t>
  </si>
  <si>
    <t>KPT Versicherungen</t>
  </si>
  <si>
    <t>Metzger Versicherungen</t>
  </si>
  <si>
    <t>Phenix</t>
  </si>
  <si>
    <t>Schweizerische Mobiliar</t>
  </si>
  <si>
    <t>Schweizerische National</t>
  </si>
  <si>
    <t>Solida</t>
  </si>
  <si>
    <t>Supra Assurances</t>
  </si>
  <si>
    <t>Swica</t>
  </si>
  <si>
    <t>Uniqa</t>
  </si>
  <si>
    <t>Vaudoise</t>
  </si>
  <si>
    <t>Visana</t>
  </si>
  <si>
    <t>Wincare Zusatz</t>
  </si>
  <si>
    <t>Winterthur</t>
  </si>
  <si>
    <t>Zürich</t>
  </si>
  <si>
    <t>Dachdeckermeister</t>
  </si>
  <si>
    <t>FRV</t>
  </si>
  <si>
    <t>Mannheimer Versicherung</t>
  </si>
  <si>
    <t>Schützenvereine</t>
  </si>
  <si>
    <t>Schwingerhilfskasse</t>
  </si>
  <si>
    <t>Sportversicherung</t>
  </si>
  <si>
    <t>Total</t>
  </si>
  <si>
    <t>Sanitas Privat</t>
  </si>
  <si>
    <t>Chubb Insurance</t>
  </si>
  <si>
    <t>Inter Partner</t>
  </si>
  <si>
    <t>ACE</t>
  </si>
  <si>
    <t>Lloyd's</t>
  </si>
  <si>
    <t>North of England</t>
  </si>
  <si>
    <t>Delvag</t>
  </si>
  <si>
    <t>Gerling Allgemeine</t>
  </si>
  <si>
    <t>AIG Europe</t>
  </si>
  <si>
    <t>GAN Risques divers</t>
  </si>
  <si>
    <t>Probus</t>
  </si>
  <si>
    <t>U.K. Mutual Steam Ship</t>
  </si>
  <si>
    <t>Die Mobiliar</t>
  </si>
  <si>
    <t>Nationale Suisse</t>
  </si>
  <si>
    <t>DieMobiliar</t>
  </si>
  <si>
    <t>Sanitas Privatversicherungen</t>
  </si>
  <si>
    <t>Suisse Accidents</t>
  </si>
  <si>
    <t>Harper</t>
  </si>
  <si>
    <t>Die National</t>
  </si>
  <si>
    <t>Polygon</t>
  </si>
  <si>
    <t>DIe Mobiliar</t>
  </si>
  <si>
    <t>Darag</t>
  </si>
  <si>
    <t>Alpina</t>
  </si>
  <si>
    <t>Genevoise Générale</t>
  </si>
  <si>
    <t>Turegum</t>
  </si>
  <si>
    <t>Limmat</t>
  </si>
  <si>
    <t>Elvia</t>
  </si>
  <si>
    <t>Berner Allgemeine</t>
  </si>
  <si>
    <t>Allianz Schweiz</t>
  </si>
  <si>
    <t>Innova</t>
  </si>
  <si>
    <t>Northern</t>
  </si>
  <si>
    <r>
      <t xml:space="preserve">Unfallversicherung Total / </t>
    </r>
    <r>
      <rPr>
        <i/>
        <u/>
        <sz val="10"/>
        <color indexed="12"/>
        <rFont val="Arial"/>
        <family val="2"/>
      </rPr>
      <t>Assurance accidents total</t>
    </r>
  </si>
  <si>
    <r>
      <t xml:space="preserve">Einzelunfallversicherung / </t>
    </r>
    <r>
      <rPr>
        <i/>
        <u/>
        <sz val="10"/>
        <color indexed="12"/>
        <rFont val="Arial"/>
        <family val="2"/>
      </rPr>
      <t xml:space="preserve">Assurance indiv. contre les accidents </t>
    </r>
  </si>
  <si>
    <r>
      <t xml:space="preserve">Obligatorische Berufs- und Nichtberufsunfallversicherung / </t>
    </r>
    <r>
      <rPr>
        <i/>
        <u/>
        <sz val="10"/>
        <color indexed="12"/>
        <rFont val="Arial"/>
        <family val="2"/>
      </rPr>
      <t xml:space="preserve">Assurance oblig. contre les acc. prof. et non prof. </t>
    </r>
  </si>
  <si>
    <r>
      <t xml:space="preserve">Freiwillige UVG-Versicherung / </t>
    </r>
    <r>
      <rPr>
        <i/>
        <u/>
        <sz val="10"/>
        <color indexed="12"/>
        <rFont val="Arial"/>
        <family val="2"/>
      </rPr>
      <t xml:space="preserve">Assurance facultative LAA </t>
    </r>
  </si>
  <si>
    <r>
      <t xml:space="preserve">Motorfahrzeuginsassen-Unfallversicherug / </t>
    </r>
    <r>
      <rPr>
        <i/>
        <u/>
        <sz val="10"/>
        <color indexed="12"/>
        <rFont val="Arial"/>
        <family val="2"/>
      </rPr>
      <t>Assurance occupants de véhic. automobiles</t>
    </r>
  </si>
  <si>
    <r>
      <t>Übrige Kollektivunfallversicherung /</t>
    </r>
    <r>
      <rPr>
        <i/>
        <u/>
        <sz val="10"/>
        <color indexed="12"/>
        <rFont val="Arial"/>
        <family val="2"/>
      </rPr>
      <t xml:space="preserve"> Autres assurances collectives contre les acc. </t>
    </r>
  </si>
  <si>
    <t>AXA Winterthur</t>
  </si>
  <si>
    <t>Generali Schwez</t>
  </si>
  <si>
    <t>HDI-Gerling</t>
  </si>
  <si>
    <t>smile direct</t>
  </si>
  <si>
    <t>Mannheimer</t>
  </si>
  <si>
    <r>
      <t xml:space="preserve">UVG Zusatzversicherung / </t>
    </r>
    <r>
      <rPr>
        <i/>
        <u/>
        <sz val="10"/>
        <color indexed="12"/>
        <rFont val="Arial"/>
        <family val="2"/>
      </rPr>
      <t>Assurance complémentaire LAA</t>
    </r>
  </si>
  <si>
    <t>Zürich Versicherungs-Gesellschaft</t>
  </si>
  <si>
    <t>Allianz Suisse Versicherungsgesellschaft</t>
  </si>
  <si>
    <t>Basler Versicherungs-Gesellschaft</t>
  </si>
  <si>
    <t>Schweizerische Mobiliar Versicherungsgesellschaft</t>
  </si>
  <si>
    <t>Helsana Unfall AG</t>
  </si>
  <si>
    <t>Swica Versicherungen</t>
  </si>
  <si>
    <t>Vaudoise Générale</t>
  </si>
  <si>
    <t>Schweizerische National-Versicherungs-Gesellschaft</t>
  </si>
  <si>
    <t>Generali Assurances Générales</t>
  </si>
  <si>
    <t>Visana Versicherungen AG</t>
  </si>
  <si>
    <t>CSS Versicherung AG</t>
  </si>
  <si>
    <t>Solida Versicherungen AG</t>
  </si>
  <si>
    <t>Groupe Mutuel Assurances GMA SA</t>
  </si>
  <si>
    <t>HDI-Gerling Industrie Versicherung AG</t>
  </si>
  <si>
    <t>La Caisse Vaudoise</t>
  </si>
  <si>
    <t>Metzger-Versicherungen, Versicherungsverband Schweizer Metzgermeister</t>
  </si>
  <si>
    <t>Sympany Versicherungen AG</t>
  </si>
  <si>
    <t>Mutuel Assurances</t>
  </si>
  <si>
    <t>Alba Allgemeine Versicherungs-Gesellschaft</t>
  </si>
  <si>
    <t>KPT Versicherungen AG</t>
  </si>
  <si>
    <t>Phenix Compagnie d'assurances</t>
  </si>
  <si>
    <t>Assura S.A.</t>
  </si>
  <si>
    <t>Société d'assurance dommages FRV</t>
  </si>
  <si>
    <t>Helvetia Schweizerische Versicherungsgesellschaft</t>
  </si>
  <si>
    <t>Caisse-maladie CMBB</t>
  </si>
  <si>
    <t>CONCORDIA</t>
  </si>
  <si>
    <t>Mondial Assistance International AG</t>
  </si>
  <si>
    <t>Europäische Reiseversicherungs AG</t>
  </si>
  <si>
    <t>Caisse-maladie et accidents Universa</t>
  </si>
  <si>
    <t>Philos Caisse maladie-accident</t>
  </si>
  <si>
    <t>Avenir Assurances</t>
  </si>
  <si>
    <t>Caisse-maladie Hermes</t>
  </si>
  <si>
    <t>Sportversicherungskasse des Schweizerischen Turnverbandes</t>
  </si>
  <si>
    <t>Caisse-maladie de la Fonction Publique</t>
  </si>
  <si>
    <t>GAN Incendie Accidents compagnie</t>
  </si>
  <si>
    <t>Genossenschaft Hilfskasse des Eidgenössischen Schwingerverbandes</t>
  </si>
  <si>
    <t>SUPRA Assurances S.A.</t>
  </si>
  <si>
    <t>USS Versicherungen</t>
  </si>
  <si>
    <t>ProVAG Versicherungen AG</t>
  </si>
  <si>
    <t>Império-Assurances et Capitalisation S.A.</t>
  </si>
  <si>
    <t>Chubb Insurance Company of Europe SE</t>
  </si>
  <si>
    <t>Mannheimer Versicherung AG</t>
  </si>
  <si>
    <t>Hotela caisse maladie et accidents</t>
  </si>
  <si>
    <t>Dachdecker-Versicherungen</t>
  </si>
  <si>
    <t>Delvag Luftfahrtversicherungs-AG</t>
  </si>
  <si>
    <t>Kranken- und Unfall-Versicherungsverein St. Moritz</t>
  </si>
  <si>
    <t>AIG Life Insurance Company (Switzerland) Ltd.</t>
  </si>
  <si>
    <t>Probus Insurance Company Europe Limited</t>
  </si>
  <si>
    <t>Krankenversicherung EASY SANA</t>
  </si>
  <si>
    <t>Caisse-maladie de Troistorrents</t>
  </si>
  <si>
    <t>Krankenkasse Wädenswil</t>
  </si>
  <si>
    <t>AXA Corporate Solutions Assurance Paris</t>
  </si>
  <si>
    <t>Caisse-maladie EOS</t>
  </si>
  <si>
    <t>Avantis-Assureur maladie</t>
  </si>
  <si>
    <t>Carena Schweiz</t>
  </si>
  <si>
    <t>ACE Insurance Switzerland *</t>
  </si>
  <si>
    <t>Chartis Europe S.A., Courbevoie, Zweigniederlassung Zürich</t>
  </si>
  <si>
    <t>Swica Versicherungen AG</t>
  </si>
  <si>
    <t>Sanitas Privatversicherungen AG</t>
  </si>
  <si>
    <t>Schweizerische Mobiliar Versicherungsgesellschaft AG</t>
  </si>
  <si>
    <t>Generali Assurances Générales SA</t>
  </si>
  <si>
    <t>Allianz Suisse Versicherungs-Gesellschaft AG</t>
  </si>
  <si>
    <t>Basler, Versicherungs-Gesellschaft</t>
  </si>
  <si>
    <t>Zürich Versicherungs-Gesellschaft AG</t>
  </si>
  <si>
    <t>Schweizerische National-Versicherungs-Gesellschaft AG</t>
  </si>
  <si>
    <t>VAUDOISE GENERALE, Compagnie d'Assurances SA</t>
  </si>
  <si>
    <t>Lloyd's, London, Zweigniederlassung Zürich</t>
  </si>
  <si>
    <t>Wincare Zusatzversicherungen AG</t>
  </si>
  <si>
    <t>Alba Allgemeine Versicherungs-Gesellschaft AG</t>
  </si>
  <si>
    <t>ACE Insurance (Switzerland) Limited</t>
  </si>
  <si>
    <t>Genossenschaft Metzger-Versicherungen, Versicherungsverband Schweizer Metzgermeister</t>
  </si>
  <si>
    <t>La Caisse Vaudoise - Fondation Vaudoise d'assurance en cas de maladie et d'accident</t>
  </si>
  <si>
    <t>CONCORDIA Schweizerische Kranken- und Unfallversicherung AG</t>
  </si>
  <si>
    <t>Inter Partner Assistance, Bruxelles, succursale de Genève</t>
  </si>
  <si>
    <t>CMBB Caisse maladie suisse du bois et du bâtiment</t>
  </si>
  <si>
    <t>Avenir Assurances, Assurances maladie et accidents</t>
  </si>
  <si>
    <t>Phenix, Compagnie d'assurances SA</t>
  </si>
  <si>
    <t>Caisse Maladie de la Fonction Publique</t>
  </si>
  <si>
    <t>Imperio-Assurances et Capitalisation SA, à Paris, succursale de Lausanne</t>
  </si>
  <si>
    <t>HCC International Insurance Company Plc, London, Zweigniederlassung Zürich</t>
  </si>
  <si>
    <t>Mannheimer Versicherung Aktiengesellschaft, Mannheim, Zweigniederlassung Schweiz, Zürich</t>
  </si>
  <si>
    <t>Genossenschaft Dachdecker-Versicherungen</t>
  </si>
  <si>
    <t>Kranken- und Unfall-Versicherungsverein St. Moritz, Martigny</t>
  </si>
  <si>
    <t>AIG Life Insurance Company (Switzerland) Ltd</t>
  </si>
  <si>
    <t>Stiftung Krankenkasse Wädenswil</t>
  </si>
  <si>
    <t>HDI-Gerling Industrie Versicherung AG, Hannover, Niederlassung Zürich/Schweiz</t>
  </si>
  <si>
    <t>GAN ASSURANCES, Paris, succursale de Lausanne</t>
  </si>
  <si>
    <t>Helvetia Schweizerische Versicherungsgesellschaft AG</t>
  </si>
  <si>
    <t>ACE EUROPEAN GROUP LIMITED, London, Zweigniederlassung Zürich</t>
  </si>
  <si>
    <t>AXA Versicherungen AG</t>
  </si>
  <si>
    <t>Société d'assurance dommages FRV SA</t>
  </si>
  <si>
    <t>Chubb Insurance Company of Europe SE, London, Zweigniederlassung Zürich</t>
  </si>
  <si>
    <t>ÖKK-Versicherungen AG</t>
  </si>
  <si>
    <t>HOTELA Krankenkasse</t>
  </si>
  <si>
    <t>AXA Corporate Solutions Assurance, Paris, Zweigniederlassung Schweiz, Winterthur</t>
  </si>
  <si>
    <t>Probus Insurance Company Europe Limited, Dublin, Zweigniederlassung Schlieren</t>
  </si>
  <si>
    <t>QBE Insurance (Europe) Limited, London, Zweigniederlassung Schweiz, Zollikon-Zürich</t>
  </si>
  <si>
    <t>Unfallversicherung Schweizerischer Schützenvereine</t>
  </si>
  <si>
    <t>ACE European Group Limited, London, Zweigniederlassung Zürich</t>
  </si>
  <si>
    <t>Allianz Risk Transfer AG</t>
  </si>
  <si>
    <t>Basler Versicherung AG</t>
  </si>
  <si>
    <t>Hotela Assurances SA</t>
  </si>
  <si>
    <t>Mutuel Assurances SA</t>
  </si>
  <si>
    <t>AGA INTERNATIONAL S.A., Paris, succursale de Wallisellen (Suisse)</t>
  </si>
  <si>
    <t>Lighthouse General Insurance Company Limited, Gibraltar, Zweigniederlassung Zug</t>
  </si>
  <si>
    <t>IMPERIO ASSURANCES ET CAPITALISATION SA, à Levallois Perret, succursale de Lausanne</t>
  </si>
  <si>
    <t>USS Versicherungen Genossenschaft</t>
  </si>
  <si>
    <t>Swissgaranta Versicherungsgenossenschaft</t>
  </si>
  <si>
    <t>AIG Europe Limited, London, Zurich Branch</t>
  </si>
  <si>
    <t>Metzger-Versicherungen Genossenschaft, Zürich</t>
  </si>
  <si>
    <t>AIG Europe Limited, London, Opfikon Branch</t>
  </si>
  <si>
    <t>CONCORDIA Versicherungen AG</t>
  </si>
  <si>
    <t>International Diving Assurance Ltd, Malta</t>
  </si>
  <si>
    <t>Aspen Insurance UK Limited, London, Zweigniederlassung Versicherung Zürich</t>
  </si>
  <si>
    <r>
      <t xml:space="preserve">Marktanteil in der CH  
</t>
    </r>
    <r>
      <rPr>
        <b/>
        <i/>
        <sz val="9"/>
        <rFont val="Arial"/>
        <family val="2"/>
      </rPr>
      <t>Part du marché 
en Suisse</t>
    </r>
  </si>
  <si>
    <r>
      <t xml:space="preserve">ACE Insurance Switzerland </t>
    </r>
    <r>
      <rPr>
        <b/>
        <sz val="9"/>
        <rFont val="Arial"/>
        <family val="2"/>
      </rPr>
      <t>*</t>
    </r>
  </si>
  <si>
    <r>
      <t>* Finma weist 335'372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335'372 ein, um mit dem Finma-Bericht kohärent zu bleiben. </t>
    </r>
  </si>
  <si>
    <r>
      <t>* Finma weist 331'333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331'333 ein, um mit dem Finma-Bericht kohärent zu bleiben. </t>
    </r>
  </si>
  <si>
    <r>
      <rPr>
        <b/>
        <sz val="11"/>
        <rFont val="Arial"/>
        <family val="2"/>
      </rPr>
      <t xml:space="preserve">Direktes Schweizergeschäft Unfallversicherung
– Einzelunfallversicherung
</t>
    </r>
    <r>
      <rPr>
        <b/>
        <i/>
        <sz val="11"/>
        <rFont val="Arial"/>
        <family val="2"/>
      </rPr>
      <t>Affaires suisses directes Assurance accidents
– Assurance indiv. contre les accidents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</si>
  <si>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Obl. Berufs- und Nichtberufsunfallversicherung 2014
</t>
    </r>
    <r>
      <rPr>
        <b/>
        <i/>
        <sz val="9"/>
        <rFont val="Arial"/>
        <family val="2"/>
      </rPr>
      <t>Assurance oblig. contre les acc. prof. et non prof. 2014</t>
    </r>
  </si>
  <si>
    <r>
      <t xml:space="preserve">Obl. Berufs- und Nichtberufsunfallversicherung 2013
</t>
    </r>
    <r>
      <rPr>
        <b/>
        <i/>
        <sz val="9"/>
        <rFont val="Arial"/>
        <family val="2"/>
      </rPr>
      <t>Assurance oblig. contre les acc. prof. et non prof. 2013</t>
    </r>
  </si>
  <si>
    <r>
      <t xml:space="preserve">Obl. Berufs- und Nichtberufsunfallversicherung 2012
</t>
    </r>
    <r>
      <rPr>
        <b/>
        <i/>
        <sz val="9"/>
        <rFont val="Arial"/>
        <family val="2"/>
      </rPr>
      <t>Assurance oblig. contre les acc. prof. et non prof. 2012</t>
    </r>
  </si>
  <si>
    <r>
      <t xml:space="preserve">Obl. Berufs- und Nichtberufsunfallversicherung 2011
</t>
    </r>
    <r>
      <rPr>
        <b/>
        <i/>
        <sz val="9"/>
        <rFont val="Arial"/>
        <family val="2"/>
      </rPr>
      <t>Assurance oblig. contre les acc. prof. et non prof. 2011</t>
    </r>
  </si>
  <si>
    <r>
      <t xml:space="preserve">Obl. Berufs- und Nichtberufsunfallversicherung 2010
</t>
    </r>
    <r>
      <rPr>
        <b/>
        <i/>
        <sz val="9"/>
        <rFont val="Arial"/>
        <family val="2"/>
      </rPr>
      <t>Assurance oblig. contre les acc. prof. et non prof. 2010</t>
    </r>
  </si>
  <si>
    <r>
      <t xml:space="preserve">Obl. Berufs- und Nichtberufsunfallversicherung 2009
</t>
    </r>
    <r>
      <rPr>
        <b/>
        <i/>
        <sz val="9"/>
        <rFont val="Arial"/>
        <family val="2"/>
      </rPr>
      <t>Assurance oblig. contre les acc. prof. et non prof. 2009</t>
    </r>
  </si>
  <si>
    <r>
      <t xml:space="preserve">Obl. Berufs- und Nichtberufsunfallversicherung 2008
</t>
    </r>
    <r>
      <rPr>
        <b/>
        <i/>
        <sz val="9"/>
        <rFont val="Arial"/>
        <family val="2"/>
      </rPr>
      <t>Assurance oblig. contre les acc. prof. et non prof. 2008</t>
    </r>
  </si>
  <si>
    <r>
      <t xml:space="preserve">Obl. Berufs- und Nichtberufsunfallversicherung 2007
</t>
    </r>
    <r>
      <rPr>
        <b/>
        <i/>
        <sz val="9"/>
        <rFont val="Arial"/>
        <family val="2"/>
      </rPr>
      <t>Assurance oblig. contre les acc. prof. et non prof. 2007</t>
    </r>
  </si>
  <si>
    <r>
      <t xml:space="preserve">Obl. Berufs- und Nichtberufsunfallversicherung 2006
</t>
    </r>
    <r>
      <rPr>
        <b/>
        <i/>
        <sz val="9"/>
        <rFont val="Arial"/>
        <family val="2"/>
      </rPr>
      <t>Assurance oblig. contre les acc. prof. et non prof. 2006</t>
    </r>
  </si>
  <si>
    <r>
      <t xml:space="preserve">Obl. Berufs- und Nichtberufsunfallversicherung 2005
</t>
    </r>
    <r>
      <rPr>
        <b/>
        <i/>
        <sz val="9"/>
        <rFont val="Arial"/>
        <family val="2"/>
      </rPr>
      <t>Assurance oblig. contre les acc. prof. et non prof. 2005</t>
    </r>
  </si>
  <si>
    <r>
      <t xml:space="preserve">Obl. Berufs- und Nichtberufsunfallversicherung 2004
</t>
    </r>
    <r>
      <rPr>
        <b/>
        <i/>
        <sz val="9"/>
        <rFont val="Arial"/>
        <family val="2"/>
      </rPr>
      <t>Assurance oblig. contre les acc. prof. et non prof. 2004</t>
    </r>
  </si>
  <si>
    <r>
      <t xml:space="preserve">Obl. Berufs- und Nichtberufsunfallversicherung 2003
</t>
    </r>
    <r>
      <rPr>
        <b/>
        <i/>
        <sz val="9"/>
        <rFont val="Arial"/>
        <family val="2"/>
      </rPr>
      <t>Assurance oblig. contre les acc. prof. et non prof. 2003</t>
    </r>
  </si>
  <si>
    <r>
      <t xml:space="preserve">Obl. Berufs- und Nichtberufsunfallversicherung 2002
</t>
    </r>
    <r>
      <rPr>
        <b/>
        <i/>
        <sz val="9"/>
        <rFont val="Arial"/>
        <family val="2"/>
      </rPr>
      <t>Assurance oblig. contre les acc. prof. et non prof. 2002</t>
    </r>
  </si>
  <si>
    <r>
      <t xml:space="preserve">Obl. Berufs- und Nichtberufsunfallversicherung 2001
</t>
    </r>
    <r>
      <rPr>
        <b/>
        <i/>
        <sz val="9"/>
        <rFont val="Arial"/>
        <family val="2"/>
      </rPr>
      <t>Assurance oblig. contre les acc. prof. et non prof. 2001</t>
    </r>
  </si>
  <si>
    <r>
      <t>* Finma weist 4'039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4'039 ein, um mit dem Finma-Bericht kohärent zu bleiben. </t>
    </r>
  </si>
  <si>
    <r>
      <t xml:space="preserve">Obl. Berufs- und Nichtberufsunfallversicherung 2015
</t>
    </r>
    <r>
      <rPr>
        <b/>
        <i/>
        <sz val="9"/>
        <rFont val="Arial"/>
        <family val="2"/>
      </rPr>
      <t>Assurance oblig. contre les acc. prof. et non prof. 2015</t>
    </r>
  </si>
  <si>
    <r>
      <t xml:space="preserve">Freiwillige UVG-Versicherung  2014
</t>
    </r>
    <r>
      <rPr>
        <b/>
        <i/>
        <sz val="9"/>
        <rFont val="Arial"/>
        <family val="2"/>
      </rPr>
      <t>Assurance facultative LAA 2014</t>
    </r>
  </si>
  <si>
    <r>
      <t xml:space="preserve">Freiwillige UVG-Versicherung  2013
</t>
    </r>
    <r>
      <rPr>
        <b/>
        <i/>
        <sz val="9"/>
        <rFont val="Arial"/>
        <family val="2"/>
      </rPr>
      <t>Assurance facultative LAA 2013</t>
    </r>
  </si>
  <si>
    <r>
      <t xml:space="preserve">Freiwillige UVG-Versicherung  2012
</t>
    </r>
    <r>
      <rPr>
        <b/>
        <i/>
        <sz val="9"/>
        <rFont val="Arial"/>
        <family val="2"/>
      </rPr>
      <t>Assurance facultative LAA 2012</t>
    </r>
  </si>
  <si>
    <r>
      <t xml:space="preserve">Freiwillige UVG-Versicherung  2011
</t>
    </r>
    <r>
      <rPr>
        <b/>
        <i/>
        <sz val="9"/>
        <rFont val="Arial"/>
        <family val="2"/>
      </rPr>
      <t>Assurance facultative LAA 2011</t>
    </r>
  </si>
  <si>
    <r>
      <t xml:space="preserve">Freiwillige UVG-Versicherung  2010
</t>
    </r>
    <r>
      <rPr>
        <b/>
        <i/>
        <sz val="9"/>
        <rFont val="Arial"/>
        <family val="2"/>
      </rPr>
      <t>Assurance facultative LAA 2010</t>
    </r>
  </si>
  <si>
    <r>
      <t xml:space="preserve">Freiwillige UVG-Versicherung  2009
</t>
    </r>
    <r>
      <rPr>
        <b/>
        <i/>
        <sz val="9"/>
        <rFont val="Arial"/>
        <family val="2"/>
      </rPr>
      <t>Assurance facultative LAA 2009</t>
    </r>
  </si>
  <si>
    <r>
      <t xml:space="preserve">Freiwillige UVG-Versicherung  2008
</t>
    </r>
    <r>
      <rPr>
        <b/>
        <i/>
        <sz val="9"/>
        <rFont val="Arial"/>
        <family val="2"/>
      </rPr>
      <t>Assurance facultative LAA 2008</t>
    </r>
  </si>
  <si>
    <r>
      <t xml:space="preserve">Freiwillige UVG-Versicherung  2007
</t>
    </r>
    <r>
      <rPr>
        <b/>
        <i/>
        <sz val="9"/>
        <rFont val="Arial"/>
        <family val="2"/>
      </rPr>
      <t>Assurance facultative LAA 2007</t>
    </r>
  </si>
  <si>
    <r>
      <t xml:space="preserve">Freiwillige UVG-Versicherung  2006
</t>
    </r>
    <r>
      <rPr>
        <b/>
        <i/>
        <sz val="9"/>
        <rFont val="Arial"/>
        <family val="2"/>
      </rPr>
      <t>Assurance facultative LAA 2006</t>
    </r>
  </si>
  <si>
    <r>
      <t xml:space="preserve">Freiwillige UVG-Versicherung  2005
</t>
    </r>
    <r>
      <rPr>
        <b/>
        <i/>
        <sz val="9"/>
        <rFont val="Arial"/>
        <family val="2"/>
      </rPr>
      <t>Assurance facultative LAA 2005</t>
    </r>
  </si>
  <si>
    <r>
      <t xml:space="preserve">Freiwillige UVG-Versicherung  2004
</t>
    </r>
    <r>
      <rPr>
        <b/>
        <i/>
        <sz val="9"/>
        <rFont val="Arial"/>
        <family val="2"/>
      </rPr>
      <t>Assurance facultative LAA 2004</t>
    </r>
  </si>
  <si>
    <r>
      <t xml:space="preserve">Freiwillige UVG-Versicherung  2003
</t>
    </r>
    <r>
      <rPr>
        <b/>
        <i/>
        <sz val="9"/>
        <rFont val="Arial"/>
        <family val="2"/>
      </rPr>
      <t>Assurance facultative LAA 2003</t>
    </r>
  </si>
  <si>
    <r>
      <t xml:space="preserve">Freiwillige UVG-Versicherung  2002
</t>
    </r>
    <r>
      <rPr>
        <b/>
        <i/>
        <sz val="9"/>
        <rFont val="Arial"/>
        <family val="2"/>
      </rPr>
      <t>Assurance facultative LAA 2002</t>
    </r>
  </si>
  <si>
    <r>
      <t xml:space="preserve">Freiwillige UVG-Versicherung  2001
</t>
    </r>
    <r>
      <rPr>
        <b/>
        <i/>
        <sz val="9"/>
        <rFont val="Arial"/>
        <family val="2"/>
      </rPr>
      <t>Assurance facultative LAA 2001</t>
    </r>
  </si>
  <si>
    <r>
      <t xml:space="preserve">Freiwillige UVG-Versicherung  2015
</t>
    </r>
    <r>
      <rPr>
        <b/>
        <i/>
        <sz val="9"/>
        <rFont val="Arial"/>
        <family val="2"/>
      </rPr>
      <t>Assurance facultative LAA 2015</t>
    </r>
  </si>
  <si>
    <r>
      <t xml:space="preserve">UVG Zusatzversicherung 2015
</t>
    </r>
    <r>
      <rPr>
        <b/>
        <i/>
        <sz val="9"/>
        <rFont val="Arial"/>
        <family val="2"/>
      </rPr>
      <t>Assurance complémentaire LAA 2015</t>
    </r>
  </si>
  <si>
    <r>
      <t xml:space="preserve">UVG Zusatzversicherung 2014
</t>
    </r>
    <r>
      <rPr>
        <b/>
        <i/>
        <sz val="9"/>
        <rFont val="Arial"/>
        <family val="2"/>
      </rPr>
      <t>Assurance complémentaire LAA 2014</t>
    </r>
  </si>
  <si>
    <r>
      <t xml:space="preserve">UVG Zusatzversicherung 2013
</t>
    </r>
    <r>
      <rPr>
        <b/>
        <i/>
        <sz val="9"/>
        <rFont val="Arial"/>
        <family val="2"/>
      </rPr>
      <t>Assurance complémentaire LAA 2013</t>
    </r>
  </si>
  <si>
    <r>
      <t xml:space="preserve">UVG Zusatzversicherung 2012
</t>
    </r>
    <r>
      <rPr>
        <b/>
        <i/>
        <sz val="9"/>
        <rFont val="Arial"/>
        <family val="2"/>
      </rPr>
      <t>Assurance complémentaire LAA 2012</t>
    </r>
  </si>
  <si>
    <r>
      <t xml:space="preserve">UVG Zusatzversicherung 2011
</t>
    </r>
    <r>
      <rPr>
        <b/>
        <i/>
        <sz val="9"/>
        <rFont val="Arial"/>
        <family val="2"/>
      </rPr>
      <t>Assurance complémentaire LAA 2011</t>
    </r>
  </si>
  <si>
    <r>
      <t xml:space="preserve">UVG Zusatzversicherung 2010
</t>
    </r>
    <r>
      <rPr>
        <b/>
        <i/>
        <sz val="9"/>
        <rFont val="Arial"/>
        <family val="2"/>
      </rPr>
      <t>Assurance complémentaire LAA 2010</t>
    </r>
  </si>
  <si>
    <r>
      <t xml:space="preserve">UVG Zusatzversicherung 2009
</t>
    </r>
    <r>
      <rPr>
        <b/>
        <i/>
        <sz val="9"/>
        <rFont val="Arial"/>
        <family val="2"/>
      </rPr>
      <t>Assurance complémentaire LAA 2009</t>
    </r>
  </si>
  <si>
    <r>
      <t xml:space="preserve">UVG Zusatzversicherung 2008
</t>
    </r>
    <r>
      <rPr>
        <b/>
        <i/>
        <sz val="9"/>
        <rFont val="Arial"/>
        <family val="2"/>
      </rPr>
      <t>Assurance complémentaire LAA 2008</t>
    </r>
  </si>
  <si>
    <r>
      <t xml:space="preserve">UVG Zusatzversicherung 2007
</t>
    </r>
    <r>
      <rPr>
        <b/>
        <i/>
        <sz val="9"/>
        <rFont val="Arial"/>
        <family val="2"/>
      </rPr>
      <t>Assurance complémentaire LAA 2007</t>
    </r>
  </si>
  <si>
    <r>
      <t xml:space="preserve">UVG Zusatzversicherung 2006
</t>
    </r>
    <r>
      <rPr>
        <b/>
        <i/>
        <sz val="9"/>
        <rFont val="Arial"/>
        <family val="2"/>
      </rPr>
      <t>Assurance complémentaire LAA 2006</t>
    </r>
  </si>
  <si>
    <r>
      <t xml:space="preserve">UVG Zusatzversicherung 2005
</t>
    </r>
    <r>
      <rPr>
        <b/>
        <i/>
        <sz val="9"/>
        <rFont val="Arial"/>
        <family val="2"/>
      </rPr>
      <t>Assurance complémentaire LAA 2005</t>
    </r>
  </si>
  <si>
    <r>
      <t xml:space="preserve">UVG Zusatzversicherung 2004
</t>
    </r>
    <r>
      <rPr>
        <b/>
        <i/>
        <sz val="9"/>
        <rFont val="Arial"/>
        <family val="2"/>
      </rPr>
      <t>Assurance complémentaire LAA 2004</t>
    </r>
  </si>
  <si>
    <r>
      <t xml:space="preserve">UVG Zusatzversicherung 2003
</t>
    </r>
    <r>
      <rPr>
        <b/>
        <i/>
        <sz val="9"/>
        <rFont val="Arial"/>
        <family val="2"/>
      </rPr>
      <t>Assurance complémentaire LAA 2003</t>
    </r>
  </si>
  <si>
    <r>
      <t xml:space="preserve">UVG Zusatzversicherung 2002
</t>
    </r>
    <r>
      <rPr>
        <b/>
        <i/>
        <sz val="9"/>
        <rFont val="Arial"/>
        <family val="2"/>
      </rPr>
      <t>Assurance complémentaire LAA 2002</t>
    </r>
  </si>
  <si>
    <r>
      <t xml:space="preserve">UVG Zusatzversicherung 2001
</t>
    </r>
    <r>
      <rPr>
        <b/>
        <i/>
        <sz val="9"/>
        <rFont val="Arial"/>
        <family val="2"/>
      </rPr>
      <t>Assurance complémentaire LAA 2001</t>
    </r>
  </si>
  <si>
    <r>
      <t xml:space="preserve">Motorfahrzeuginsassen-Unfallversicherung 2014
</t>
    </r>
    <r>
      <rPr>
        <b/>
        <i/>
        <sz val="9"/>
        <rFont val="Arial"/>
        <family val="2"/>
      </rPr>
      <t>Assurance occupants de véhic. automobiles 2014</t>
    </r>
  </si>
  <si>
    <r>
      <t xml:space="preserve">Motorfahrzeuginsassen-Unfallversicherung 2013
</t>
    </r>
    <r>
      <rPr>
        <b/>
        <i/>
        <sz val="9"/>
        <rFont val="Arial"/>
        <family val="2"/>
      </rPr>
      <t>Assurance occupants de véhic. automobiles 2013</t>
    </r>
  </si>
  <si>
    <r>
      <t xml:space="preserve">Motorfahrzeuginsassen-Unfallversicherung 2012
</t>
    </r>
    <r>
      <rPr>
        <b/>
        <i/>
        <sz val="9"/>
        <rFont val="Arial"/>
        <family val="2"/>
      </rPr>
      <t>Assurance occupants de véhic. automobiles 2012</t>
    </r>
  </si>
  <si>
    <r>
      <t xml:space="preserve">Motorfahrzeuginsassen-Unfallversicherung 2011
</t>
    </r>
    <r>
      <rPr>
        <b/>
        <i/>
        <sz val="9"/>
        <rFont val="Arial"/>
        <family val="2"/>
      </rPr>
      <t>Assurance occupants de véhic. automobiles 2011</t>
    </r>
  </si>
  <si>
    <r>
      <t xml:space="preserve">Motorfahrzeuginsassen-Unfallversicherung 2010
</t>
    </r>
    <r>
      <rPr>
        <b/>
        <i/>
        <sz val="9"/>
        <rFont val="Arial"/>
        <family val="2"/>
      </rPr>
      <t>Assurance occupants de véhic. automobiles 2010</t>
    </r>
  </si>
  <si>
    <r>
      <t xml:space="preserve">Motorfahrzeuginsassen-Unfallversicherung 2009
</t>
    </r>
    <r>
      <rPr>
        <b/>
        <i/>
        <sz val="9"/>
        <rFont val="Arial"/>
        <family val="2"/>
      </rPr>
      <t>Assurance occupants de véhic. automobiles 2009</t>
    </r>
  </si>
  <si>
    <r>
      <t xml:space="preserve">Motorfahrzeuginsassen-Unfallversicherung 2008
</t>
    </r>
    <r>
      <rPr>
        <b/>
        <i/>
        <sz val="9"/>
        <rFont val="Arial"/>
        <family val="2"/>
      </rPr>
      <t>Assurance occupants de véhic. automobiles 2008</t>
    </r>
  </si>
  <si>
    <r>
      <t xml:space="preserve">Motorfahrzeuginsassen-Unfallversicherung 2007
</t>
    </r>
    <r>
      <rPr>
        <b/>
        <i/>
        <sz val="9"/>
        <rFont val="Arial"/>
        <family val="2"/>
      </rPr>
      <t>Assurance occupants de véhic. automobiles 2007</t>
    </r>
  </si>
  <si>
    <r>
      <t xml:space="preserve">Motorfahrzeuginsassen-Unfallversicherung 2006
</t>
    </r>
    <r>
      <rPr>
        <b/>
        <i/>
        <sz val="9"/>
        <rFont val="Arial"/>
        <family val="2"/>
      </rPr>
      <t>Assurance occupants de véhic. automobiles 2006</t>
    </r>
  </si>
  <si>
    <r>
      <t xml:space="preserve">Motorfahrzeuginsassen-Unfallversicherung 2005
</t>
    </r>
    <r>
      <rPr>
        <b/>
        <i/>
        <sz val="9"/>
        <rFont val="Arial"/>
        <family val="2"/>
      </rPr>
      <t>Assurance occupants de véhic. automobiles 2005</t>
    </r>
  </si>
  <si>
    <r>
      <t xml:space="preserve">Motorfahrzeuginsassen-Unfallversicherung 2004
</t>
    </r>
    <r>
      <rPr>
        <b/>
        <i/>
        <sz val="9"/>
        <rFont val="Arial"/>
        <family val="2"/>
      </rPr>
      <t>Assurance occupants de véhic. automobiles 2004</t>
    </r>
  </si>
  <si>
    <r>
      <t xml:space="preserve">Motorfahrzeuginsassen-Unfallversicherung 2003
</t>
    </r>
    <r>
      <rPr>
        <b/>
        <i/>
        <sz val="9"/>
        <rFont val="Arial"/>
        <family val="2"/>
      </rPr>
      <t>Assurance occupants de véhic. automobiles 2003</t>
    </r>
  </si>
  <si>
    <r>
      <t xml:space="preserve">Motorfahrzeuginsassen-Unfallversicherung 2002
</t>
    </r>
    <r>
      <rPr>
        <b/>
        <i/>
        <sz val="9"/>
        <rFont val="Arial"/>
        <family val="2"/>
      </rPr>
      <t>Assurance occupants de véhic. automobiles 2002</t>
    </r>
  </si>
  <si>
    <r>
      <t xml:space="preserve">Motorfahrzeuginsassen-Unfallversicherung 2001
</t>
    </r>
    <r>
      <rPr>
        <b/>
        <i/>
        <sz val="9"/>
        <rFont val="Arial"/>
        <family val="2"/>
      </rPr>
      <t>Assurance occupants de véhic. automobiles 2001</t>
    </r>
  </si>
  <si>
    <r>
      <t xml:space="preserve">Motorfahrzeuginsassen-Unfallversicherung 2015
</t>
    </r>
    <r>
      <rPr>
        <b/>
        <i/>
        <sz val="9"/>
        <rFont val="Arial"/>
        <family val="2"/>
      </rPr>
      <t>Assurance occupants de véhic. automobiles 2015</t>
    </r>
  </si>
  <si>
    <r>
      <t xml:space="preserve">Übrige Kollektivunfallversicherungen 2014
</t>
    </r>
    <r>
      <rPr>
        <b/>
        <i/>
        <sz val="9"/>
        <rFont val="Arial"/>
        <family val="2"/>
      </rPr>
      <t>Autres assurances collectives contre les acc. 2014</t>
    </r>
  </si>
  <si>
    <r>
      <t xml:space="preserve">Übrige Kollektivunfallversicherungen 2013
</t>
    </r>
    <r>
      <rPr>
        <b/>
        <i/>
        <sz val="9"/>
        <rFont val="Arial"/>
        <family val="2"/>
      </rPr>
      <t>Autres assurances collectives contre les acc. 2013</t>
    </r>
  </si>
  <si>
    <r>
      <t xml:space="preserve">Übrige Kollektivunfallversicherungen 2012
</t>
    </r>
    <r>
      <rPr>
        <b/>
        <i/>
        <sz val="9"/>
        <rFont val="Arial"/>
        <family val="2"/>
      </rPr>
      <t>Autres assurances collectives contre les acc. 2012</t>
    </r>
  </si>
  <si>
    <r>
      <t xml:space="preserve">Übrige Kollektivunfallversicherungen 2011
</t>
    </r>
    <r>
      <rPr>
        <b/>
        <i/>
        <sz val="9"/>
        <rFont val="Arial"/>
        <family val="2"/>
      </rPr>
      <t>Autres assurances collectives contre les acc. 2011</t>
    </r>
  </si>
  <si>
    <r>
      <t xml:space="preserve">Übrige Kollektivunfallversicherungen 2010
</t>
    </r>
    <r>
      <rPr>
        <b/>
        <i/>
        <sz val="9"/>
        <rFont val="Arial"/>
        <family val="2"/>
      </rPr>
      <t>Autres assurances collectives contre les acc. 2010</t>
    </r>
  </si>
  <si>
    <r>
      <t xml:space="preserve">Übrige Kollektivunfallversicherungen 2009
</t>
    </r>
    <r>
      <rPr>
        <b/>
        <i/>
        <sz val="9"/>
        <rFont val="Arial"/>
        <family val="2"/>
      </rPr>
      <t>Autres assurances collectives contre les acc. 2009</t>
    </r>
  </si>
  <si>
    <r>
      <t xml:space="preserve">Übrige Kollektivunfallversicherungen 2008
</t>
    </r>
    <r>
      <rPr>
        <b/>
        <i/>
        <sz val="9"/>
        <rFont val="Arial"/>
        <family val="2"/>
      </rPr>
      <t>Autres assurances collectives contre les acc. 2008</t>
    </r>
  </si>
  <si>
    <r>
      <t xml:space="preserve">Übrige Kollektivunfallversicherungen 2007
</t>
    </r>
    <r>
      <rPr>
        <b/>
        <i/>
        <sz val="9"/>
        <rFont val="Arial"/>
        <family val="2"/>
      </rPr>
      <t>Autres assurances collectives contre les acc. 2007</t>
    </r>
  </si>
  <si>
    <r>
      <t xml:space="preserve">Übrige Kollektivunfallversicherungen 2006
</t>
    </r>
    <r>
      <rPr>
        <b/>
        <i/>
        <sz val="9"/>
        <rFont val="Arial"/>
        <family val="2"/>
      </rPr>
      <t>Autres assurances collectives contre les acc. 2006</t>
    </r>
  </si>
  <si>
    <r>
      <t xml:space="preserve">Übrige Kollektivunfallversicherungen 2005
</t>
    </r>
    <r>
      <rPr>
        <b/>
        <i/>
        <sz val="9"/>
        <rFont val="Arial"/>
        <family val="2"/>
      </rPr>
      <t>Autres assurances collectives contre les acc. 2005</t>
    </r>
  </si>
  <si>
    <r>
      <t xml:space="preserve">Übrige Kollektivunfallversicherungen 2004
</t>
    </r>
    <r>
      <rPr>
        <b/>
        <i/>
        <sz val="9"/>
        <rFont val="Arial"/>
        <family val="2"/>
      </rPr>
      <t>Autres assurances collectives contre les acc. 2004</t>
    </r>
  </si>
  <si>
    <r>
      <t xml:space="preserve">Übrige Kollektivunfallversicherungen 2003
</t>
    </r>
    <r>
      <rPr>
        <b/>
        <i/>
        <sz val="9"/>
        <rFont val="Arial"/>
        <family val="2"/>
      </rPr>
      <t>Autres assurances collectives contre les acc. 2003</t>
    </r>
  </si>
  <si>
    <r>
      <t xml:space="preserve">Übrige Kollektivunfallversicherungen 2002
</t>
    </r>
    <r>
      <rPr>
        <b/>
        <i/>
        <sz val="9"/>
        <rFont val="Arial"/>
        <family val="2"/>
      </rPr>
      <t>Autres assurances collectives contre les acc. 2002</t>
    </r>
  </si>
  <si>
    <r>
      <t xml:space="preserve">Übrige Kollektivunfallversicherungen 2001
</t>
    </r>
    <r>
      <rPr>
        <b/>
        <i/>
        <sz val="9"/>
        <rFont val="Arial"/>
        <family val="2"/>
      </rPr>
      <t>Autres assurances collectives contre les acc. 2001</t>
    </r>
  </si>
  <si>
    <r>
      <t xml:space="preserve">Übrige Kollektivunfallversicherungen 2015
</t>
    </r>
    <r>
      <rPr>
        <b/>
        <i/>
        <sz val="9"/>
        <rFont val="Arial"/>
        <family val="2"/>
      </rPr>
      <t>Autres assurances collectives contre les acc. 2015</t>
    </r>
  </si>
  <si>
    <t>HDI Global SE, Hannover, Niederlassung Zürich/Schweiz</t>
  </si>
  <si>
    <t>VZ VersicherungsPool AG</t>
  </si>
  <si>
    <r>
      <t xml:space="preserve">Obl. Berufs- und Nichtberufsunfallversicherung 2016
</t>
    </r>
    <r>
      <rPr>
        <b/>
        <i/>
        <sz val="9"/>
        <rFont val="Arial"/>
        <family val="2"/>
      </rPr>
      <t>Assurance oblig. contre les acc. prof. et non prof. 2016</t>
    </r>
  </si>
  <si>
    <r>
      <t xml:space="preserve">Freiwillige UVG-Versicherung  2016
</t>
    </r>
    <r>
      <rPr>
        <b/>
        <i/>
        <sz val="9"/>
        <rFont val="Arial"/>
        <family val="2"/>
      </rPr>
      <t>Assurance facultative LAA 2016</t>
    </r>
  </si>
  <si>
    <r>
      <t xml:space="preserve">UVG Zusatzversicherung 2016
</t>
    </r>
    <r>
      <rPr>
        <b/>
        <i/>
        <sz val="9"/>
        <rFont val="Arial"/>
        <family val="2"/>
      </rPr>
      <t>Assurance complémentaire LAA 2016</t>
    </r>
  </si>
  <si>
    <r>
      <t xml:space="preserve">Motorfahrzeuginsassen-Unfallversicherung 2016
</t>
    </r>
    <r>
      <rPr>
        <b/>
        <i/>
        <sz val="9"/>
        <rFont val="Arial"/>
        <family val="2"/>
      </rPr>
      <t>Assurance occupants de véhic. automobiles 2016</t>
    </r>
  </si>
  <si>
    <r>
      <t xml:space="preserve">Übrige Kollektivunfallversicherungen 2016
</t>
    </r>
    <r>
      <rPr>
        <b/>
        <i/>
        <sz val="9"/>
        <rFont val="Arial"/>
        <family val="2"/>
      </rPr>
      <t>Autres assurances collectives contre les acc. 2016</t>
    </r>
  </si>
  <si>
    <t>Chubb Versicherungen (Schweiz) AG</t>
  </si>
  <si>
    <t>AWP P&amp;amp;C S.A., Saint-Ouen (Paris), Zweigniederlassung Wallisellen (Schweiz)</t>
  </si>
  <si>
    <t>TSM Compagnie d'Assurances, Société coopérative</t>
  </si>
  <si>
    <t>Swica Krankenversicherung AG</t>
  </si>
  <si>
    <r>
      <t xml:space="preserve">Direktes Schweizergeschäft
Marktanteile Unfallversicherung 2001 - 2016
</t>
    </r>
    <r>
      <rPr>
        <i/>
        <sz val="14"/>
        <rFont val="Arial"/>
        <family val="2"/>
      </rPr>
      <t>Affaires suisses directes
Parts de marché assurance-accidents 2001 - 2016</t>
    </r>
  </si>
  <si>
    <r>
      <rPr>
        <b/>
        <sz val="11"/>
        <rFont val="Arial"/>
        <family val="2"/>
      </rPr>
      <t xml:space="preserve">Direktes Schweizergeschäft Unfallversicherung
</t>
    </r>
    <r>
      <rPr>
        <b/>
        <i/>
        <sz val="11"/>
        <rFont val="Arial"/>
        <family val="2"/>
      </rPr>
      <t>Affaires suisses directes Assurance-accidents</t>
    </r>
    <r>
      <rPr>
        <b/>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</si>
  <si>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Unfallversicherung Total 2016
</t>
    </r>
    <r>
      <rPr>
        <b/>
        <i/>
        <sz val="9"/>
        <rFont val="Arial"/>
        <family val="2"/>
      </rPr>
      <t>Assurance-accidents Total 2016</t>
    </r>
  </si>
  <si>
    <r>
      <t xml:space="preserve">Gebuchte Brutto Prämien
in CHF 
</t>
    </r>
    <r>
      <rPr>
        <b/>
        <i/>
        <sz val="9"/>
        <rFont val="Arial"/>
        <family val="2"/>
      </rPr>
      <t>Primes brutes émises en CHF</t>
    </r>
  </si>
  <si>
    <r>
      <t xml:space="preserve">Unfallversicherung Total 2015
</t>
    </r>
    <r>
      <rPr>
        <b/>
        <i/>
        <sz val="9"/>
        <rFont val="Arial"/>
        <family val="2"/>
      </rPr>
      <t>Assurance-accidents Total 2015</t>
    </r>
  </si>
  <si>
    <r>
      <t xml:space="preserve">Unfallversicherung Total 2014
</t>
    </r>
    <r>
      <rPr>
        <b/>
        <i/>
        <sz val="9"/>
        <rFont val="Arial"/>
        <family val="2"/>
      </rPr>
      <t>Assurance-accidents Total 2014</t>
    </r>
  </si>
  <si>
    <r>
      <t xml:space="preserve">Unfallversicherung Total 2013
</t>
    </r>
    <r>
      <rPr>
        <b/>
        <i/>
        <sz val="9"/>
        <rFont val="Arial"/>
        <family val="2"/>
      </rPr>
      <t>Assurance-accidents Total 2013</t>
    </r>
  </si>
  <si>
    <r>
      <t xml:space="preserve">Gebuchte Brutto Prämien
in CHF 
</t>
    </r>
    <r>
      <rPr>
        <b/>
        <i/>
        <sz val="9"/>
        <rFont val="Arial"/>
        <family val="2"/>
      </rPr>
      <t>Primes brutesémises en CHF</t>
    </r>
  </si>
  <si>
    <r>
      <t xml:space="preserve">Unfallversicherung Total 2012
</t>
    </r>
    <r>
      <rPr>
        <b/>
        <i/>
        <sz val="9"/>
        <rFont val="Arial"/>
        <family val="2"/>
      </rPr>
      <t>Assurance-accidents Total 2012</t>
    </r>
  </si>
  <si>
    <r>
      <t xml:space="preserve">Unfallversicherung Total 2001
</t>
    </r>
    <r>
      <rPr>
        <b/>
        <i/>
        <sz val="9"/>
        <rFont val="Arial"/>
        <family val="2"/>
      </rPr>
      <t>Assurance-accidents Total 2001</t>
    </r>
  </si>
  <si>
    <r>
      <t xml:space="preserve">Unfallversicherung Total 2002
</t>
    </r>
    <r>
      <rPr>
        <b/>
        <i/>
        <sz val="9"/>
        <rFont val="Arial"/>
        <family val="2"/>
      </rPr>
      <t>Assurance-accidents Total 2002</t>
    </r>
  </si>
  <si>
    <r>
      <t xml:space="preserve">Unfallversicherung Total 2003
</t>
    </r>
    <r>
      <rPr>
        <b/>
        <i/>
        <sz val="9"/>
        <rFont val="Arial"/>
        <family val="2"/>
      </rPr>
      <t>Assurance-accidents Total 2003</t>
    </r>
  </si>
  <si>
    <r>
      <t xml:space="preserve">Unfallversicherung Total 2004
</t>
    </r>
    <r>
      <rPr>
        <b/>
        <i/>
        <sz val="9"/>
        <rFont val="Arial"/>
        <family val="2"/>
      </rPr>
      <t>Assurance-accidents Total 2004</t>
    </r>
  </si>
  <si>
    <r>
      <t xml:space="preserve">Unfallversicherung Total 2005
</t>
    </r>
    <r>
      <rPr>
        <b/>
        <i/>
        <sz val="9"/>
        <rFont val="Arial"/>
        <family val="2"/>
      </rPr>
      <t>Assurance-accidents Total 2005</t>
    </r>
  </si>
  <si>
    <r>
      <t xml:space="preserve">Unfallversicherung Total 2006
</t>
    </r>
    <r>
      <rPr>
        <b/>
        <i/>
        <sz val="9"/>
        <rFont val="Arial"/>
        <family val="2"/>
      </rPr>
      <t>Assurance-accidents Total 2006</t>
    </r>
  </si>
  <si>
    <r>
      <t xml:space="preserve">Unfallversicherung Total 2007
</t>
    </r>
    <r>
      <rPr>
        <b/>
        <i/>
        <sz val="9"/>
        <rFont val="Arial"/>
        <family val="2"/>
      </rPr>
      <t>Assurance-accidents Total 2007</t>
    </r>
  </si>
  <si>
    <r>
      <t xml:space="preserve">Unfallversicherung Total 2008
</t>
    </r>
    <r>
      <rPr>
        <b/>
        <i/>
        <sz val="9"/>
        <rFont val="Arial"/>
        <family val="2"/>
      </rPr>
      <t>Assurance-accidents Total 2008</t>
    </r>
  </si>
  <si>
    <r>
      <t xml:space="preserve">Unfallversicherung Total 2009
</t>
    </r>
    <r>
      <rPr>
        <b/>
        <i/>
        <sz val="9"/>
        <rFont val="Arial"/>
        <family val="2"/>
      </rPr>
      <t>Assurance-accidents Total 2009</t>
    </r>
  </si>
  <si>
    <r>
      <t xml:space="preserve">Unfallversicherung Total 2010
</t>
    </r>
    <r>
      <rPr>
        <b/>
        <i/>
        <sz val="9"/>
        <rFont val="Arial"/>
        <family val="2"/>
      </rPr>
      <t>Assurance-accidents Total 2010</t>
    </r>
  </si>
  <si>
    <r>
      <t xml:space="preserve">Unfallversicherung Total 2011
</t>
    </r>
    <r>
      <rPr>
        <b/>
        <i/>
        <sz val="9"/>
        <rFont val="Arial"/>
        <family val="2"/>
      </rPr>
      <t>Assurance-accidents Total 2011</t>
    </r>
  </si>
  <si>
    <r>
      <t xml:space="preserve">Einzelunfallversicherung 2001
</t>
    </r>
    <r>
      <rPr>
        <b/>
        <i/>
        <sz val="9"/>
        <rFont val="Arial"/>
        <family val="2"/>
      </rPr>
      <t>Assurance individuelle contre les accidents 2001</t>
    </r>
  </si>
  <si>
    <r>
      <t xml:space="preserve">Einzelunfallversicherung 2002
</t>
    </r>
    <r>
      <rPr>
        <b/>
        <i/>
        <sz val="9"/>
        <rFont val="Arial"/>
        <family val="2"/>
      </rPr>
      <t>Assurance individuelle contre les accidents 2002</t>
    </r>
  </si>
  <si>
    <r>
      <t xml:space="preserve">Einzelunfallversicherung 2003
</t>
    </r>
    <r>
      <rPr>
        <b/>
        <i/>
        <sz val="9"/>
        <rFont val="Arial"/>
        <family val="2"/>
      </rPr>
      <t>Assurance individuelle contre les accidents 2003</t>
    </r>
  </si>
  <si>
    <r>
      <t xml:space="preserve">Einzelunfallversicherung 2004
</t>
    </r>
    <r>
      <rPr>
        <b/>
        <i/>
        <sz val="9"/>
        <rFont val="Arial"/>
        <family val="2"/>
      </rPr>
      <t>Assurance individuelle contre les accidents 2004</t>
    </r>
  </si>
  <si>
    <r>
      <t xml:space="preserve">Einzelunfallversicherung 2005
</t>
    </r>
    <r>
      <rPr>
        <b/>
        <i/>
        <sz val="9"/>
        <rFont val="Arial"/>
        <family val="2"/>
      </rPr>
      <t>Assurance individuelle contre les accidents 2005</t>
    </r>
  </si>
  <si>
    <r>
      <t xml:space="preserve">Einzelunfallversicherung 2006
</t>
    </r>
    <r>
      <rPr>
        <b/>
        <i/>
        <sz val="9"/>
        <rFont val="Arial"/>
        <family val="2"/>
      </rPr>
      <t>Assurance individuelle contre les accidents 2006</t>
    </r>
  </si>
  <si>
    <r>
      <t xml:space="preserve">Einzelunfallversicherung 2007
</t>
    </r>
    <r>
      <rPr>
        <b/>
        <i/>
        <sz val="9"/>
        <rFont val="Arial"/>
        <family val="2"/>
      </rPr>
      <t>Assurance individuelle contre les accidents 2007</t>
    </r>
  </si>
  <si>
    <r>
      <t xml:space="preserve">Einzelunfallversicherung 2008
</t>
    </r>
    <r>
      <rPr>
        <b/>
        <i/>
        <sz val="9"/>
        <rFont val="Arial"/>
        <family val="2"/>
      </rPr>
      <t>Assurance individuelle contre les accidents 2008</t>
    </r>
  </si>
  <si>
    <r>
      <t xml:space="preserve">Einzelunfallversicherung 2009
</t>
    </r>
    <r>
      <rPr>
        <b/>
        <i/>
        <sz val="9"/>
        <rFont val="Arial"/>
        <family val="2"/>
      </rPr>
      <t>Assurance individuelle contre les accidents 2009</t>
    </r>
  </si>
  <si>
    <r>
      <t xml:space="preserve">Einzelunfallversicherung 2010
</t>
    </r>
    <r>
      <rPr>
        <b/>
        <i/>
        <sz val="9"/>
        <rFont val="Arial"/>
        <family val="2"/>
      </rPr>
      <t>Assurance individuelle contre les accidents 2010</t>
    </r>
  </si>
  <si>
    <r>
      <t xml:space="preserve">Einzelunfallversicherung 2011
</t>
    </r>
    <r>
      <rPr>
        <b/>
        <i/>
        <sz val="9"/>
        <rFont val="Arial"/>
        <family val="2"/>
      </rPr>
      <t>Assurance individuelle contre les accidents 2011</t>
    </r>
  </si>
  <si>
    <r>
      <t xml:space="preserve">Einzelunfallversicherung 2012
</t>
    </r>
    <r>
      <rPr>
        <b/>
        <i/>
        <sz val="9"/>
        <rFont val="Arial"/>
        <family val="2"/>
      </rPr>
      <t>Assurance individuelle contre les accidents 2012</t>
    </r>
  </si>
  <si>
    <r>
      <t xml:space="preserve">Einzelunfallversicherung 2013
</t>
    </r>
    <r>
      <rPr>
        <b/>
        <i/>
        <sz val="9"/>
        <rFont val="Arial"/>
        <family val="2"/>
      </rPr>
      <t>Assurance individuelle contre les accidents 2013</t>
    </r>
  </si>
  <si>
    <r>
      <t xml:space="preserve">Einzelunfallversicherung 2014
</t>
    </r>
    <r>
      <rPr>
        <b/>
        <i/>
        <sz val="9"/>
        <rFont val="Arial"/>
        <family val="2"/>
      </rPr>
      <t>Assurance individuelle contre les accidents 2014</t>
    </r>
  </si>
  <si>
    <r>
      <t xml:space="preserve">Einzelunfallversicherung 2015
</t>
    </r>
    <r>
      <rPr>
        <b/>
        <i/>
        <sz val="9"/>
        <rFont val="Arial"/>
        <family val="2"/>
      </rPr>
      <t>Assurance individuelle contre les accidents 2015</t>
    </r>
  </si>
  <si>
    <r>
      <t xml:space="preserve">Einzelunfallversicherung 2016
</t>
    </r>
    <r>
      <rPr>
        <b/>
        <i/>
        <sz val="9"/>
        <rFont val="Arial"/>
        <family val="2"/>
      </rPr>
      <t>Assurance individuelle contre les accidents 2016</t>
    </r>
  </si>
  <si>
    <r>
      <rPr>
        <b/>
        <sz val="11"/>
        <rFont val="Arial"/>
        <family val="2"/>
      </rPr>
      <t xml:space="preserve">Direktes Schweizergeschäft Unfallversicherung
– Obl. Berufs- und Nichtberufsunfallversicherung
</t>
    </r>
    <r>
      <rPr>
        <b/>
        <i/>
        <sz val="11"/>
        <rFont val="Arial"/>
        <family val="2"/>
      </rPr>
      <t>Affaires suisses directes Assurance-accidents
– Assurance oblig. contre les acc. prof. et non prof.</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</si>
  <si>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brutes émises
en 1000 de CHF</t>
    </r>
  </si>
  <si>
    <r>
      <rPr>
        <b/>
        <sz val="11"/>
        <rFont val="Arial"/>
        <family val="2"/>
      </rPr>
      <t xml:space="preserve">Direktes Schweizergeschäft Unfallversicherung
– Freiwillige UVG-Versicherung
</t>
    </r>
    <r>
      <rPr>
        <b/>
        <i/>
        <sz val="11"/>
        <rFont val="Arial"/>
        <family val="2"/>
      </rPr>
      <t>Affaires suisses directes Assurance-accidents
– Assurance facultative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</si>
  <si>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rPr>
        <b/>
        <sz val="11"/>
        <rFont val="Arial"/>
        <family val="2"/>
      </rPr>
      <t xml:space="preserve">Direktes Schweizergeschäft Unfallversicherung 
– UVG-Zusatzversicherung
</t>
    </r>
    <r>
      <rPr>
        <b/>
        <i/>
        <sz val="11"/>
        <rFont val="Arial"/>
        <family val="2"/>
      </rPr>
      <t>Affaires suisses directes Assurance-accidents 
– Assurance complémentaire LAA</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</si>
  <si>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Gebuchte Brutto Prämien
in 1000 CHF 
</t>
    </r>
    <r>
      <rPr>
        <b/>
        <i/>
        <sz val="9"/>
        <rFont val="Arial"/>
        <family val="2"/>
      </rPr>
      <t>Primes brutes émises 
en 1000 de CHF</t>
    </r>
  </si>
  <si>
    <r>
      <rPr>
        <b/>
        <sz val="11"/>
        <rFont val="Arial"/>
        <family val="2"/>
      </rPr>
      <t>Direktes Schweizergeschäft Unfallversicherung 
– Motorfahrzeuginsassen-Unfallversicherung</t>
    </r>
    <r>
      <rPr>
        <sz val="11"/>
        <rFont val="Arial"/>
        <family val="2"/>
      </rPr>
      <t xml:space="preserve">
</t>
    </r>
    <r>
      <rPr>
        <b/>
        <i/>
        <sz val="11"/>
        <rFont val="Arial"/>
        <family val="2"/>
      </rPr>
      <t>Affaires suisses directes Assurance-accidents 
– Assurance occupants de véhic. automobiles</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</si>
  <si>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rPr>
        <b/>
        <sz val="11"/>
        <rFont val="Arial"/>
        <family val="2"/>
      </rPr>
      <t xml:space="preserve">Direktes Schweizergeschäft Unfallversicherung 
– Übrige Kollektivunfallversicherungen
</t>
    </r>
    <r>
      <rPr>
        <b/>
        <i/>
        <sz val="11"/>
        <rFont val="Arial"/>
        <family val="2"/>
      </rPr>
      <t xml:space="preserve">Affaires suisses directes Assurance-accidents 
– Autres assurances collectives contre les acc. </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</si>
</sst>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20" x14ac:knownFonts="1">
    <font>
      <sz val="10"/>
      <name val="Arial"/>
    </font>
    <font>
      <sz val="8"/>
      <name val="Arial"/>
      <family val="2"/>
    </font>
    <font>
      <u/>
      <sz val="10"/>
      <color indexed="12"/>
      <name val="Arial"/>
      <family val="2"/>
    </font>
    <font>
      <sz val="8"/>
      <name val="Arial"/>
      <family val="2"/>
    </font>
    <font>
      <b/>
      <sz val="8"/>
      <name val="Arial"/>
      <family val="2"/>
    </font>
    <font>
      <sz val="14"/>
      <name val="Arial"/>
      <family val="2"/>
    </font>
    <font>
      <sz val="10"/>
      <name val="Arial"/>
      <family val="2"/>
    </font>
    <font>
      <u/>
      <sz val="10"/>
      <color indexed="12"/>
      <name val="Arial"/>
      <family val="2"/>
    </font>
    <font>
      <i/>
      <sz val="14"/>
      <name val="Arial"/>
      <family val="2"/>
    </font>
    <font>
      <i/>
      <u/>
      <sz val="10"/>
      <color indexed="12"/>
      <name val="Arial"/>
      <family val="2"/>
    </font>
    <font>
      <sz val="10"/>
      <name val="Arial"/>
      <family val="2"/>
    </font>
    <font>
      <b/>
      <sz val="11"/>
      <name val="Arial"/>
      <family val="2"/>
    </font>
    <font>
      <b/>
      <i/>
      <sz val="11"/>
      <name val="Arial"/>
      <family val="2"/>
    </font>
    <font>
      <sz val="11"/>
      <name val="Arial"/>
      <family val="2"/>
    </font>
    <font>
      <b/>
      <sz val="9"/>
      <name val="Arial"/>
      <family val="2"/>
    </font>
    <font>
      <b/>
      <i/>
      <sz val="9"/>
      <name val="Arial"/>
      <family val="2"/>
    </font>
    <font>
      <sz val="9"/>
      <name val="Arial"/>
      <family val="2"/>
    </font>
    <font>
      <sz val="9"/>
      <color indexed="10"/>
      <name val="Arial"/>
      <family val="2"/>
    </font>
    <font>
      <b/>
      <sz val="14"/>
      <name val="Arial"/>
      <family val="2"/>
    </font>
    <font>
      <i/>
      <sz val="9"/>
      <name val="Arial"/>
      <family val="2"/>
    </font>
  </fonts>
  <fills count="4">
    <fill>
      <patternFill patternType="none"/>
    </fill>
    <fill>
      <patternFill patternType="gray125"/>
    </fill>
    <fill>
      <patternFill patternType="solid">
        <fgColor indexed="22"/>
        <bgColor indexed="64"/>
      </patternFill>
    </fill>
    <fill>
      <patternFill patternType="solid">
        <fgColor rgb="FFD6D6EB"/>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4">
    <xf numFmtId="0" fontId="0" fillId="0" borderId="0"/>
    <xf numFmtId="164" fontId="10" fillId="0" borderId="0" applyFont="0" applyFill="0" applyBorder="0" applyAlignment="0" applyProtection="0"/>
    <xf numFmtId="0" fontId="2" fillId="0" borderId="0" applyNumberFormat="0" applyFill="0" applyBorder="0" applyAlignment="0" applyProtection="0">
      <alignment vertical="top"/>
      <protection locked="0"/>
    </xf>
    <xf numFmtId="9" fontId="10" fillId="0" borderId="0" applyFont="0" applyFill="0" applyBorder="0" applyAlignment="0" applyProtection="0"/>
  </cellStyleXfs>
  <cellXfs count="55">
    <xf numFmtId="0" fontId="0" fillId="0" borderId="0" xfId="0"/>
    <xf numFmtId="0" fontId="3" fillId="0" borderId="0" xfId="0" applyFont="1" applyAlignment="1">
      <alignment horizontal="left" vertical="center"/>
    </xf>
    <xf numFmtId="3" fontId="3" fillId="0" borderId="0" xfId="0" applyNumberFormat="1" applyFont="1" applyAlignment="1">
      <alignment horizontal="right" vertical="center"/>
    </xf>
    <xf numFmtId="0" fontId="4" fillId="0" borderId="0" xfId="0" applyFont="1" applyAlignment="1">
      <alignment horizontal="left" vertical="center"/>
    </xf>
    <xf numFmtId="0" fontId="5" fillId="0" borderId="0" xfId="0" applyFont="1" applyAlignment="1">
      <alignment wrapText="1"/>
    </xf>
    <xf numFmtId="0" fontId="6" fillId="0" borderId="0" xfId="0" applyFont="1" applyAlignment="1">
      <alignment wrapText="1"/>
    </xf>
    <xf numFmtId="0" fontId="6" fillId="0" borderId="0" xfId="0" applyFont="1"/>
    <xf numFmtId="0" fontId="7" fillId="0" borderId="0" xfId="2" quotePrefix="1" applyFont="1" applyAlignment="1" applyProtection="1"/>
    <xf numFmtId="0" fontId="5" fillId="0" borderId="0" xfId="0" applyFont="1" applyAlignment="1">
      <alignment vertical="center" wrapText="1"/>
    </xf>
    <xf numFmtId="0" fontId="0" fillId="0" borderId="0" xfId="0" applyAlignment="1">
      <alignment vertical="center"/>
    </xf>
    <xf numFmtId="0" fontId="7" fillId="0" borderId="0" xfId="2" applyFont="1" applyAlignment="1" applyProtection="1">
      <alignment vertical="center"/>
    </xf>
    <xf numFmtId="0" fontId="2" fillId="0" borderId="0" xfId="2" applyFont="1" applyAlignment="1" applyProtection="1">
      <alignment vertical="center"/>
    </xf>
    <xf numFmtId="0" fontId="16" fillId="0" borderId="0" xfId="0" applyFont="1"/>
    <xf numFmtId="0" fontId="16" fillId="0" borderId="1" xfId="0" applyFont="1" applyBorder="1" applyAlignment="1">
      <alignment horizontal="left" vertical="center"/>
    </xf>
    <xf numFmtId="0" fontId="14" fillId="0" borderId="0" xfId="0" applyFont="1" applyBorder="1" applyAlignment="1">
      <alignment horizontal="center" vertical="center" wrapText="1"/>
    </xf>
    <xf numFmtId="0" fontId="14" fillId="3" borderId="8" xfId="0" applyFont="1" applyFill="1" applyBorder="1" applyAlignment="1">
      <alignment horizontal="center" vertical="center" wrapText="1"/>
    </xf>
    <xf numFmtId="3" fontId="16" fillId="0" borderId="0" xfId="0" applyNumberFormat="1" applyFont="1" applyAlignment="1">
      <alignment horizontal="right" vertical="center" indent="2"/>
    </xf>
    <xf numFmtId="10" fontId="16" fillId="3" borderId="8" xfId="0" applyNumberFormat="1" applyFont="1" applyFill="1" applyBorder="1" applyAlignment="1">
      <alignment horizontal="center"/>
    </xf>
    <xf numFmtId="3" fontId="16" fillId="0" borderId="0" xfId="0" applyNumberFormat="1" applyFont="1" applyAlignment="1">
      <alignment horizontal="right" vertical="center"/>
    </xf>
    <xf numFmtId="0" fontId="14" fillId="0" borderId="3" xfId="0" applyFont="1" applyBorder="1" applyAlignment="1">
      <alignment horizontal="left" vertical="center"/>
    </xf>
    <xf numFmtId="3" fontId="16" fillId="0" borderId="3" xfId="0" applyNumberFormat="1" applyFont="1" applyBorder="1" applyAlignment="1">
      <alignment horizontal="right" vertical="center" indent="2"/>
    </xf>
    <xf numFmtId="10" fontId="16" fillId="0" borderId="3" xfId="0" applyNumberFormat="1" applyFont="1" applyFill="1" applyBorder="1"/>
    <xf numFmtId="0" fontId="16" fillId="0" borderId="0" xfId="0" applyFont="1" applyAlignment="1">
      <alignment horizontal="left" vertical="center"/>
    </xf>
    <xf numFmtId="3" fontId="16" fillId="0" borderId="3" xfId="0" applyNumberFormat="1" applyFont="1" applyBorder="1" applyAlignment="1">
      <alignment horizontal="right" vertical="center" indent="1"/>
    </xf>
    <xf numFmtId="0" fontId="16" fillId="0" borderId="4" xfId="0" applyFont="1" applyBorder="1" applyAlignment="1">
      <alignment horizontal="left" vertical="center"/>
    </xf>
    <xf numFmtId="0" fontId="14" fillId="0" borderId="0" xfId="0" applyFont="1" applyAlignment="1">
      <alignment horizontal="left" vertical="center"/>
    </xf>
    <xf numFmtId="10" fontId="16" fillId="0" borderId="0" xfId="0" applyNumberFormat="1" applyFont="1" applyFill="1" applyBorder="1" applyAlignment="1">
      <alignment horizontal="center"/>
    </xf>
    <xf numFmtId="0" fontId="16" fillId="0" borderId="0" xfId="0" applyFont="1" applyFill="1"/>
    <xf numFmtId="0" fontId="16" fillId="0" borderId="0" xfId="0" applyFont="1" applyBorder="1" applyAlignment="1">
      <alignment horizontal="left" wrapText="1"/>
    </xf>
    <xf numFmtId="3" fontId="16" fillId="0" borderId="0" xfId="0" applyNumberFormat="1" applyFont="1"/>
    <xf numFmtId="3" fontId="16" fillId="0" borderId="0" xfId="0" applyNumberFormat="1" applyFont="1" applyFill="1" applyBorder="1" applyAlignment="1">
      <alignment horizontal="right" vertical="center" indent="1"/>
    </xf>
    <xf numFmtId="3" fontId="16" fillId="0" borderId="0" xfId="0" applyNumberFormat="1" applyFont="1" applyBorder="1" applyAlignment="1">
      <alignment horizontal="left" wrapText="1"/>
    </xf>
    <xf numFmtId="10" fontId="16" fillId="3" borderId="8" xfId="3" applyNumberFormat="1" applyFont="1" applyFill="1" applyBorder="1" applyAlignment="1">
      <alignment horizontal="center"/>
    </xf>
    <xf numFmtId="10" fontId="16" fillId="0" borderId="3" xfId="0" applyNumberFormat="1" applyFont="1" applyBorder="1" applyAlignment="1">
      <alignment horizontal="center"/>
    </xf>
    <xf numFmtId="0" fontId="14" fillId="0" borderId="0" xfId="0" applyFont="1" applyBorder="1" applyAlignment="1">
      <alignment horizontal="left" vertical="center"/>
    </xf>
    <xf numFmtId="0" fontId="16" fillId="0" borderId="5" xfId="0" applyFont="1" applyBorder="1"/>
    <xf numFmtId="0" fontId="16" fillId="0" borderId="1" xfId="0" applyFont="1" applyFill="1" applyBorder="1"/>
    <xf numFmtId="0" fontId="16" fillId="0" borderId="1" xfId="0" applyFont="1" applyBorder="1"/>
    <xf numFmtId="10" fontId="16" fillId="0" borderId="3" xfId="0" applyNumberFormat="1" applyFont="1" applyBorder="1"/>
    <xf numFmtId="10" fontId="16" fillId="0" borderId="0" xfId="0" applyNumberFormat="1" applyFont="1"/>
    <xf numFmtId="165" fontId="16" fillId="0" borderId="0" xfId="1" applyNumberFormat="1" applyFont="1"/>
    <xf numFmtId="165" fontId="16" fillId="0" borderId="0" xfId="0" applyNumberFormat="1" applyFont="1"/>
    <xf numFmtId="3" fontId="16" fillId="0" borderId="0" xfId="0" applyNumberFormat="1" applyFont="1" applyBorder="1" applyAlignment="1">
      <alignment horizontal="right" vertical="center" indent="2"/>
    </xf>
    <xf numFmtId="0" fontId="16" fillId="0" borderId="2" xfId="0" applyFont="1" applyFill="1" applyBorder="1"/>
    <xf numFmtId="0" fontId="16" fillId="0" borderId="3" xfId="0" applyFont="1" applyBorder="1"/>
    <xf numFmtId="0" fontId="18" fillId="0" borderId="0" xfId="0" applyFont="1" applyAlignment="1">
      <alignment horizontal="left" vertical="center" wrapText="1"/>
    </xf>
    <xf numFmtId="0" fontId="14" fillId="2" borderId="6" xfId="0" applyFont="1" applyFill="1" applyBorder="1" applyAlignment="1">
      <alignment vertical="center" wrapText="1"/>
    </xf>
    <xf numFmtId="0" fontId="16" fillId="0" borderId="3" xfId="0" applyFont="1" applyBorder="1" applyAlignment="1">
      <alignment vertical="center" wrapText="1"/>
    </xf>
    <xf numFmtId="0" fontId="16" fillId="0" borderId="7" xfId="0" applyFont="1" applyBorder="1" applyAlignment="1">
      <alignment vertical="center" wrapText="1"/>
    </xf>
    <xf numFmtId="0" fontId="14" fillId="2" borderId="3" xfId="0" applyFont="1" applyFill="1" applyBorder="1" applyAlignment="1">
      <alignment vertical="center" wrapText="1"/>
    </xf>
    <xf numFmtId="0" fontId="14" fillId="2" borderId="7" xfId="0" applyFont="1" applyFill="1" applyBorder="1" applyAlignment="1">
      <alignment vertical="center" wrapText="1"/>
    </xf>
    <xf numFmtId="0" fontId="16" fillId="0" borderId="0" xfId="0" applyFont="1" applyBorder="1" applyAlignment="1">
      <alignment horizontal="left" wrapText="1"/>
    </xf>
    <xf numFmtId="0" fontId="5" fillId="0" borderId="0" xfId="0" applyFont="1" applyAlignment="1">
      <alignment horizontal="left" vertical="center" wrapText="1"/>
    </xf>
    <xf numFmtId="0" fontId="16" fillId="0" borderId="0" xfId="0" applyFont="1" applyBorder="1" applyAlignment="1">
      <alignment horizontal="left" vertical="top" wrapText="1"/>
    </xf>
    <xf numFmtId="0" fontId="5" fillId="0" borderId="0" xfId="0" applyFont="1" applyAlignment="1">
      <alignment horizontal="left" wrapText="1"/>
    </xf>
  </cellXfs>
  <cellStyles count="4">
    <cellStyle name="Lien hypertexte" xfId="2" builtinId="8"/>
    <cellStyle name="Milliers" xfId="1" builtinId="3"/>
    <cellStyle name="Normal" xfId="0" builtinId="0"/>
    <cellStyle name="Pourcentage"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2" sqref="A2"/>
    </sheetView>
  </sheetViews>
  <sheetFormatPr baseColWidth="10" defaultRowHeight="13.2" x14ac:dyDescent="0.25"/>
  <cols>
    <col min="1" max="1" width="85.109375" customWidth="1"/>
    <col min="3" max="3" width="39.109375" customWidth="1"/>
  </cols>
  <sheetData>
    <row r="1" spans="1:3" ht="86.25" customHeight="1" x14ac:dyDescent="0.25">
      <c r="A1" s="8" t="s">
        <v>285</v>
      </c>
      <c r="B1" s="8"/>
      <c r="C1" s="8"/>
    </row>
    <row r="2" spans="1:3" ht="7.5" customHeight="1" x14ac:dyDescent="0.25">
      <c r="A2" s="7"/>
    </row>
    <row r="3" spans="1:3" s="9" customFormat="1" ht="17.100000000000001" customHeight="1" x14ac:dyDescent="0.25">
      <c r="A3" s="10" t="s">
        <v>67</v>
      </c>
    </row>
    <row r="4" spans="1:3" s="9" customFormat="1" ht="17.100000000000001" customHeight="1" x14ac:dyDescent="0.25">
      <c r="A4" s="10" t="s">
        <v>68</v>
      </c>
    </row>
    <row r="5" spans="1:3" s="9" customFormat="1" ht="17.100000000000001" customHeight="1" x14ac:dyDescent="0.25">
      <c r="A5" s="10" t="s">
        <v>69</v>
      </c>
    </row>
    <row r="6" spans="1:3" s="9" customFormat="1" ht="17.100000000000001" customHeight="1" x14ac:dyDescent="0.25">
      <c r="A6" s="10" t="s">
        <v>70</v>
      </c>
    </row>
    <row r="7" spans="1:3" s="9" customFormat="1" ht="17.100000000000001" customHeight="1" x14ac:dyDescent="0.25">
      <c r="A7" s="11" t="s">
        <v>78</v>
      </c>
    </row>
    <row r="8" spans="1:3" s="9" customFormat="1" ht="17.100000000000001" customHeight="1" x14ac:dyDescent="0.25">
      <c r="A8" s="10" t="s">
        <v>71</v>
      </c>
    </row>
    <row r="9" spans="1:3" s="9" customFormat="1" ht="17.100000000000001" customHeight="1" x14ac:dyDescent="0.25">
      <c r="A9" s="10" t="s">
        <v>72</v>
      </c>
    </row>
    <row r="10" spans="1:3" s="9" customFormat="1" ht="15" customHeight="1" x14ac:dyDescent="0.25"/>
    <row r="11" spans="1:3" s="9" customFormat="1" ht="15" customHeight="1" x14ac:dyDescent="0.25"/>
    <row r="12" spans="1:3" s="9" customFormat="1" ht="15" customHeight="1" x14ac:dyDescent="0.25"/>
    <row r="13" spans="1:3" s="9" customFormat="1" ht="15" customHeight="1" x14ac:dyDescent="0.25"/>
    <row r="14" spans="1:3" s="9" customFormat="1" ht="15" customHeight="1" x14ac:dyDescent="0.25"/>
  </sheetData>
  <hyperlinks>
    <hyperlink ref="A3" location="'Unfall Total'!A1" display="Unfallversicherung Total"/>
    <hyperlink ref="A4" location="Einzelunfall!A1" display="Einzelunfallversicherung"/>
    <hyperlink ref="A5" location="'Oblig. Berufs- und Nichtberuf.'!A1" display="Obligatorische Berufs- und Nichtberufsunfallversicherung"/>
    <hyperlink ref="A6" location="'Freiwillige UVG-Vers.'!A1" display="Freiwillige UVG-Versicherung"/>
    <hyperlink ref="A7" location="'UVG-Zusatzversicherung'!A1" display="UVG Zusatzversicherung"/>
    <hyperlink ref="A8" location="'Motorfahrzeuginsassen-Unfallver'!A1" display="Motorfahrzeuginsassen-Unfallversicherug"/>
    <hyperlink ref="A9" location="'Übrige Kollektivunfallver'!A1" display="Übrige Kollektivunfallversicherung"/>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M97"/>
  <sheetViews>
    <sheetView topLeftCell="M1" zoomScale="80" zoomScaleNormal="80" workbookViewId="0">
      <selection activeCell="M4" sqref="M4"/>
    </sheetView>
  </sheetViews>
  <sheetFormatPr baseColWidth="10" defaultColWidth="11.44140625" defaultRowHeight="13.2" x14ac:dyDescent="0.25"/>
  <cols>
    <col min="1" max="1" width="1.6640625" style="6" customWidth="1"/>
    <col min="2" max="2" width="39.6640625" style="6" customWidth="1"/>
    <col min="3" max="3" width="22.6640625" style="6" customWidth="1"/>
    <col min="4" max="4" width="15.6640625" style="6" customWidth="1"/>
    <col min="5" max="5" width="1.6640625" style="6" customWidth="1"/>
    <col min="6" max="6" width="39.6640625" style="6" customWidth="1"/>
    <col min="7" max="7" width="22.6640625" style="6" customWidth="1"/>
    <col min="8" max="8" width="15.6640625" style="6" customWidth="1"/>
    <col min="9" max="9" width="1.6640625" style="6" customWidth="1"/>
    <col min="10" max="10" width="39.6640625" style="6" customWidth="1"/>
    <col min="11" max="11" width="22.6640625" style="6" customWidth="1"/>
    <col min="12" max="12" width="15.6640625" style="6" customWidth="1"/>
    <col min="13" max="13" width="1.6640625" style="6" customWidth="1"/>
    <col min="14" max="14" width="39.6640625" style="6" customWidth="1"/>
    <col min="15" max="15" width="22.6640625" style="6" customWidth="1"/>
    <col min="16" max="16" width="15.6640625" style="6" customWidth="1"/>
    <col min="17" max="17" width="1.6640625" style="6" customWidth="1"/>
    <col min="18" max="18" width="39.6640625" style="6" customWidth="1"/>
    <col min="19" max="19" width="22.6640625" style="6" customWidth="1"/>
    <col min="20" max="20" width="15.6640625" style="6" customWidth="1"/>
    <col min="21" max="21" width="1.6640625" style="6" customWidth="1"/>
    <col min="22" max="22" width="39.6640625" style="6" customWidth="1"/>
    <col min="23" max="23" width="22.6640625" style="6" customWidth="1"/>
    <col min="24" max="24" width="15.6640625" style="6" customWidth="1"/>
    <col min="25" max="25" width="1.6640625" style="6" customWidth="1"/>
    <col min="26" max="26" width="39.6640625" style="6" customWidth="1"/>
    <col min="27" max="27" width="22.6640625" style="6" customWidth="1"/>
    <col min="28" max="28" width="15.6640625" style="6" customWidth="1"/>
    <col min="29" max="29" width="1.6640625" style="6" customWidth="1"/>
    <col min="30" max="30" width="39.6640625" style="6" customWidth="1"/>
    <col min="31" max="31" width="22.6640625" style="6" customWidth="1"/>
    <col min="32" max="32" width="15.6640625" style="6" customWidth="1"/>
    <col min="33" max="33" width="1.6640625" style="6" customWidth="1"/>
    <col min="34" max="34" width="39.6640625" style="6" customWidth="1"/>
    <col min="35" max="35" width="22.6640625" style="6" customWidth="1"/>
    <col min="36" max="36" width="15.6640625" style="6" customWidth="1"/>
    <col min="37" max="37" width="1.6640625" style="6" customWidth="1"/>
    <col min="38" max="38" width="39.6640625" style="6" customWidth="1"/>
    <col min="39" max="39" width="22.6640625" style="6" customWidth="1"/>
    <col min="40" max="40" width="15.6640625" style="6" customWidth="1"/>
    <col min="41" max="41" width="1.6640625" style="6" customWidth="1"/>
    <col min="42" max="42" width="39.6640625" style="6" customWidth="1"/>
    <col min="43" max="43" width="22.6640625" style="6" customWidth="1"/>
    <col min="44" max="44" width="15.6640625" style="6" customWidth="1"/>
    <col min="45" max="45" width="1.6640625" style="6" customWidth="1"/>
    <col min="46" max="46" width="39.6640625" style="6" customWidth="1"/>
    <col min="47" max="47" width="22.6640625" style="6" customWidth="1"/>
    <col min="48" max="48" width="15.6640625" style="6" customWidth="1"/>
    <col min="49" max="49" width="1.6640625" style="6" customWidth="1"/>
    <col min="50" max="50" width="39.6640625" style="6" customWidth="1"/>
    <col min="51" max="51" width="22.6640625" style="6" customWidth="1"/>
    <col min="52" max="52" width="15.6640625" style="6" customWidth="1"/>
    <col min="53" max="53" width="1.6640625" style="6" customWidth="1"/>
    <col min="54" max="54" width="39.6640625" style="6" customWidth="1"/>
    <col min="55" max="55" width="22.6640625" style="6" customWidth="1"/>
    <col min="56" max="56" width="15.6640625" style="6" customWidth="1"/>
    <col min="57" max="57" width="1.6640625" style="6" customWidth="1"/>
    <col min="58" max="58" width="39.6640625" style="6" customWidth="1"/>
    <col min="59" max="59" width="22.6640625" style="6" customWidth="1"/>
    <col min="60" max="60" width="15.6640625" style="6" customWidth="1"/>
    <col min="61" max="61" width="1.6640625" style="6" customWidth="1"/>
    <col min="62" max="62" width="39.6640625" style="6" customWidth="1"/>
    <col min="63" max="63" width="22.6640625" style="6" customWidth="1"/>
    <col min="64" max="64" width="15.6640625" style="6" customWidth="1"/>
    <col min="65" max="16384" width="11.44140625" style="6"/>
  </cols>
  <sheetData>
    <row r="2" spans="2:65" s="5" customFormat="1" ht="51" customHeight="1" x14ac:dyDescent="0.25">
      <c r="B2" s="45" t="s">
        <v>286</v>
      </c>
      <c r="C2" s="45"/>
      <c r="D2" s="45"/>
      <c r="F2" s="45" t="s">
        <v>286</v>
      </c>
      <c r="G2" s="45"/>
      <c r="H2" s="45"/>
      <c r="I2" s="8"/>
      <c r="J2" s="45" t="s">
        <v>286</v>
      </c>
      <c r="K2" s="45"/>
      <c r="L2" s="45"/>
      <c r="M2" s="8"/>
      <c r="N2" s="45" t="s">
        <v>286</v>
      </c>
      <c r="O2" s="45"/>
      <c r="P2" s="45"/>
      <c r="Q2" s="8"/>
      <c r="R2" s="45" t="s">
        <v>286</v>
      </c>
      <c r="S2" s="45"/>
      <c r="T2" s="45"/>
      <c r="V2" s="45" t="s">
        <v>286</v>
      </c>
      <c r="W2" s="45"/>
      <c r="X2" s="45"/>
      <c r="Z2" s="45" t="s">
        <v>286</v>
      </c>
      <c r="AA2" s="45"/>
      <c r="AB2" s="45"/>
      <c r="AD2" s="45" t="s">
        <v>286</v>
      </c>
      <c r="AE2" s="45"/>
      <c r="AF2" s="45"/>
      <c r="AH2" s="45" t="s">
        <v>286</v>
      </c>
      <c r="AI2" s="45"/>
      <c r="AJ2" s="45"/>
      <c r="AL2" s="45" t="s">
        <v>286</v>
      </c>
      <c r="AM2" s="45"/>
      <c r="AN2" s="45"/>
      <c r="AP2" s="45" t="s">
        <v>286</v>
      </c>
      <c r="AQ2" s="45"/>
      <c r="AR2" s="45"/>
      <c r="AT2" s="45" t="s">
        <v>286</v>
      </c>
      <c r="AU2" s="45"/>
      <c r="AV2" s="45"/>
      <c r="AX2" s="45" t="s">
        <v>286</v>
      </c>
      <c r="AY2" s="45"/>
      <c r="AZ2" s="45"/>
      <c r="BB2" s="45" t="s">
        <v>286</v>
      </c>
      <c r="BC2" s="45"/>
      <c r="BD2" s="45"/>
      <c r="BF2" s="45" t="s">
        <v>286</v>
      </c>
      <c r="BG2" s="45"/>
      <c r="BH2" s="45"/>
      <c r="BJ2" s="45" t="s">
        <v>286</v>
      </c>
      <c r="BK2" s="45"/>
      <c r="BL2" s="45"/>
    </row>
    <row r="4" spans="2:65" ht="39.75" customHeight="1" x14ac:dyDescent="0.25">
      <c r="B4" s="46" t="s">
        <v>287</v>
      </c>
      <c r="C4" s="49"/>
      <c r="D4" s="50"/>
      <c r="F4" s="46" t="s">
        <v>289</v>
      </c>
      <c r="G4" s="49"/>
      <c r="H4" s="50"/>
      <c r="I4" s="12"/>
      <c r="J4" s="46" t="s">
        <v>290</v>
      </c>
      <c r="K4" s="49"/>
      <c r="L4" s="50"/>
      <c r="M4" s="12"/>
      <c r="N4" s="46" t="s">
        <v>291</v>
      </c>
      <c r="O4" s="49"/>
      <c r="P4" s="50"/>
      <c r="Q4" s="12"/>
      <c r="R4" s="46" t="s">
        <v>293</v>
      </c>
      <c r="S4" s="49"/>
      <c r="T4" s="50"/>
      <c r="U4" s="12"/>
      <c r="V4" s="46" t="s">
        <v>304</v>
      </c>
      <c r="W4" s="49"/>
      <c r="X4" s="50"/>
      <c r="Y4" s="12"/>
      <c r="Z4" s="46" t="s">
        <v>303</v>
      </c>
      <c r="AA4" s="49"/>
      <c r="AB4" s="50"/>
      <c r="AC4" s="12"/>
      <c r="AD4" s="46" t="s">
        <v>302</v>
      </c>
      <c r="AE4" s="49"/>
      <c r="AF4" s="50"/>
      <c r="AG4" s="12"/>
      <c r="AH4" s="46" t="s">
        <v>301</v>
      </c>
      <c r="AI4" s="47"/>
      <c r="AJ4" s="48"/>
      <c r="AK4" s="12"/>
      <c r="AL4" s="46" t="s">
        <v>300</v>
      </c>
      <c r="AM4" s="47"/>
      <c r="AN4" s="48"/>
      <c r="AO4" s="12"/>
      <c r="AP4" s="46" t="s">
        <v>299</v>
      </c>
      <c r="AQ4" s="47"/>
      <c r="AR4" s="48"/>
      <c r="AS4" s="12"/>
      <c r="AT4" s="46" t="s">
        <v>298</v>
      </c>
      <c r="AU4" s="47"/>
      <c r="AV4" s="48"/>
      <c r="AW4" s="12"/>
      <c r="AX4" s="46" t="s">
        <v>297</v>
      </c>
      <c r="AY4" s="47"/>
      <c r="AZ4" s="48"/>
      <c r="BA4" s="12"/>
      <c r="BB4" s="46" t="s">
        <v>296</v>
      </c>
      <c r="BC4" s="47"/>
      <c r="BD4" s="48"/>
      <c r="BE4" s="12"/>
      <c r="BF4" s="46" t="s">
        <v>295</v>
      </c>
      <c r="BG4" s="47"/>
      <c r="BH4" s="48"/>
      <c r="BI4" s="12"/>
      <c r="BJ4" s="46" t="s">
        <v>294</v>
      </c>
      <c r="BK4" s="47"/>
      <c r="BL4" s="48"/>
      <c r="BM4" s="12"/>
    </row>
    <row r="5" spans="2:65" ht="77.25" customHeight="1" x14ac:dyDescent="0.25">
      <c r="B5" s="13"/>
      <c r="C5" s="14" t="s">
        <v>288</v>
      </c>
      <c r="D5" s="15" t="s">
        <v>193</v>
      </c>
      <c r="F5" s="13"/>
      <c r="G5" s="14" t="s">
        <v>288</v>
      </c>
      <c r="H5" s="15" t="s">
        <v>193</v>
      </c>
      <c r="I5" s="12"/>
      <c r="J5" s="13"/>
      <c r="K5" s="14" t="s">
        <v>288</v>
      </c>
      <c r="L5" s="15" t="s">
        <v>193</v>
      </c>
      <c r="M5" s="12"/>
      <c r="N5" s="13"/>
      <c r="O5" s="14" t="s">
        <v>292</v>
      </c>
      <c r="P5" s="15" t="s">
        <v>193</v>
      </c>
      <c r="Q5" s="12"/>
      <c r="R5" s="13"/>
      <c r="S5" s="14" t="s">
        <v>292</v>
      </c>
      <c r="T5" s="15" t="s">
        <v>193</v>
      </c>
      <c r="U5" s="12"/>
      <c r="V5" s="13"/>
      <c r="W5" s="14" t="s">
        <v>292</v>
      </c>
      <c r="X5" s="15" t="s">
        <v>193</v>
      </c>
      <c r="Y5" s="12"/>
      <c r="Z5" s="13"/>
      <c r="AA5" s="14" t="s">
        <v>292</v>
      </c>
      <c r="AB5" s="15" t="s">
        <v>193</v>
      </c>
      <c r="AC5" s="12"/>
      <c r="AD5" s="13"/>
      <c r="AE5" s="14" t="s">
        <v>292</v>
      </c>
      <c r="AF5" s="15" t="s">
        <v>193</v>
      </c>
      <c r="AG5" s="12"/>
      <c r="AH5" s="13"/>
      <c r="AI5" s="14" t="s">
        <v>292</v>
      </c>
      <c r="AJ5" s="15" t="s">
        <v>193</v>
      </c>
      <c r="AK5" s="12"/>
      <c r="AL5" s="13"/>
      <c r="AM5" s="14" t="s">
        <v>292</v>
      </c>
      <c r="AN5" s="15" t="s">
        <v>193</v>
      </c>
      <c r="AO5" s="12"/>
      <c r="AP5" s="13"/>
      <c r="AQ5" s="14" t="s">
        <v>292</v>
      </c>
      <c r="AR5" s="15" t="s">
        <v>193</v>
      </c>
      <c r="AS5" s="12"/>
      <c r="AT5" s="13"/>
      <c r="AU5" s="14" t="s">
        <v>292</v>
      </c>
      <c r="AV5" s="15" t="s">
        <v>193</v>
      </c>
      <c r="AW5" s="12"/>
      <c r="AX5" s="13"/>
      <c r="AY5" s="14" t="s">
        <v>292</v>
      </c>
      <c r="AZ5" s="15" t="s">
        <v>193</v>
      </c>
      <c r="BA5" s="12"/>
      <c r="BB5" s="13"/>
      <c r="BC5" s="14" t="s">
        <v>292</v>
      </c>
      <c r="BD5" s="15" t="s">
        <v>193</v>
      </c>
      <c r="BE5" s="12"/>
      <c r="BF5" s="13"/>
      <c r="BG5" s="14" t="s">
        <v>292</v>
      </c>
      <c r="BH5" s="15" t="s">
        <v>193</v>
      </c>
      <c r="BI5" s="12"/>
      <c r="BJ5" s="13"/>
      <c r="BK5" s="14" t="s">
        <v>292</v>
      </c>
      <c r="BL5" s="15" t="s">
        <v>193</v>
      </c>
      <c r="BM5" s="12"/>
    </row>
    <row r="6" spans="2:65" x14ac:dyDescent="0.25">
      <c r="B6" s="13" t="s">
        <v>168</v>
      </c>
      <c r="C6" s="16">
        <v>490333780</v>
      </c>
      <c r="D6" s="17">
        <f>C6/$C$47</f>
        <v>0.1638775370831114</v>
      </c>
      <c r="F6" s="13" t="s">
        <v>168</v>
      </c>
      <c r="G6" s="16">
        <v>478739058</v>
      </c>
      <c r="H6" s="17">
        <f>G6/$G$46</f>
        <v>0.16402152773322828</v>
      </c>
      <c r="I6" s="12"/>
      <c r="J6" s="13" t="s">
        <v>168</v>
      </c>
      <c r="K6" s="16">
        <v>483751904</v>
      </c>
      <c r="L6" s="17">
        <f>K6/$K$49</f>
        <v>0.16561461811086473</v>
      </c>
      <c r="M6" s="12"/>
      <c r="N6" s="13" t="s">
        <v>168</v>
      </c>
      <c r="O6" s="16">
        <v>474515266</v>
      </c>
      <c r="P6" s="17">
        <f>O6/$O$50</f>
        <v>8.1226206983947502E-2</v>
      </c>
      <c r="Q6" s="12"/>
      <c r="R6" s="13" t="s">
        <v>168</v>
      </c>
      <c r="S6" s="16">
        <v>506001982</v>
      </c>
      <c r="T6" s="17">
        <f>S6/$S$54</f>
        <v>0.16950074140422572</v>
      </c>
      <c r="U6" s="12"/>
      <c r="V6" s="13" t="s">
        <v>168</v>
      </c>
      <c r="W6" s="16">
        <v>503394703</v>
      </c>
      <c r="X6" s="17">
        <f t="shared" ref="X6:X37" si="0">W6/$W$57</f>
        <v>0.16979778585094729</v>
      </c>
      <c r="Y6" s="12"/>
      <c r="Z6" s="13" t="s">
        <v>168</v>
      </c>
      <c r="AA6" s="16">
        <v>521395795</v>
      </c>
      <c r="AB6" s="17">
        <f>AA6/$AA$71</f>
        <v>0.17343706166736816</v>
      </c>
      <c r="AC6" s="12"/>
      <c r="AD6" s="13" t="s">
        <v>168</v>
      </c>
      <c r="AE6" s="16">
        <v>536188999</v>
      </c>
      <c r="AF6" s="17">
        <f>AE6/$AE$71</f>
        <v>0.18226005960526587</v>
      </c>
      <c r="AG6" s="12"/>
      <c r="AH6" s="13" t="s">
        <v>73</v>
      </c>
      <c r="AI6" s="16">
        <v>526997818</v>
      </c>
      <c r="AJ6" s="17">
        <f t="shared" ref="AJ6:AJ37" si="1">AI6/$AI$67</f>
        <v>0.18749519392593464</v>
      </c>
      <c r="AK6" s="12"/>
      <c r="AL6" s="13" t="s">
        <v>73</v>
      </c>
      <c r="AM6" s="16">
        <v>539891</v>
      </c>
      <c r="AN6" s="17">
        <f t="shared" ref="AN6:AN50" si="2">AM6/$AM$51</f>
        <v>0.191352386663732</v>
      </c>
      <c r="AO6" s="12"/>
      <c r="AP6" s="13" t="s">
        <v>27</v>
      </c>
      <c r="AQ6" s="16">
        <v>515105</v>
      </c>
      <c r="AR6" s="17">
        <f t="shared" ref="AR6:AR52" si="3">AQ6/$AQ$53</f>
        <v>0.18648468023853587</v>
      </c>
      <c r="AS6" s="12"/>
      <c r="AT6" s="13" t="s">
        <v>27</v>
      </c>
      <c r="AU6" s="16">
        <v>547656</v>
      </c>
      <c r="AV6" s="17">
        <f t="shared" ref="AV6:AV52" si="4">AU6/$AU$53</f>
        <v>0.20228578773688399</v>
      </c>
      <c r="AW6" s="12"/>
      <c r="AX6" s="13" t="s">
        <v>27</v>
      </c>
      <c r="AY6" s="16">
        <v>530736</v>
      </c>
      <c r="AZ6" s="17">
        <f t="shared" ref="AZ6:AZ37" si="5">AY6/$AY$57</f>
        <v>0.20482966945813549</v>
      </c>
      <c r="BA6" s="12"/>
      <c r="BB6" s="13" t="s">
        <v>27</v>
      </c>
      <c r="BC6" s="16">
        <v>538821</v>
      </c>
      <c r="BD6" s="17">
        <f t="shared" ref="BD6:BD37" si="6">BC6/$BC$59</f>
        <v>0.21100876114331901</v>
      </c>
      <c r="BE6" s="12"/>
      <c r="BF6" s="13" t="s">
        <v>27</v>
      </c>
      <c r="BG6" s="16">
        <v>525982</v>
      </c>
      <c r="BH6" s="17">
        <f t="shared" ref="BH6:BH37" si="7">BG6/$BG$55</f>
        <v>0.20875681459537893</v>
      </c>
      <c r="BI6" s="12"/>
      <c r="BJ6" s="13" t="s">
        <v>27</v>
      </c>
      <c r="BK6" s="16">
        <v>524298</v>
      </c>
      <c r="BL6" s="17">
        <f t="shared" ref="BL6:BL37" si="8">BK6/$BK$57</f>
        <v>0.21027095097535933</v>
      </c>
      <c r="BM6" s="12"/>
    </row>
    <row r="7" spans="2:65" x14ac:dyDescent="0.25">
      <c r="B7" s="13" t="s">
        <v>142</v>
      </c>
      <c r="C7" s="16">
        <v>352717509</v>
      </c>
      <c r="D7" s="17">
        <f t="shared" ref="D7:D46" si="9">C7/$C$47</f>
        <v>0.11788393747012531</v>
      </c>
      <c r="F7" s="13" t="s">
        <v>142</v>
      </c>
      <c r="G7" s="16">
        <v>360898697</v>
      </c>
      <c r="H7" s="17">
        <f t="shared" ref="H7:H45" si="10">G7/$G$46</f>
        <v>0.12364805973042511</v>
      </c>
      <c r="I7" s="12"/>
      <c r="J7" s="13" t="s">
        <v>142</v>
      </c>
      <c r="K7" s="16">
        <v>369844575</v>
      </c>
      <c r="L7" s="17">
        <f t="shared" ref="L7:L48" si="11">K7/$K$49</f>
        <v>0.12661793688568113</v>
      </c>
      <c r="M7" s="12"/>
      <c r="N7" s="13" t="s">
        <v>142</v>
      </c>
      <c r="O7" s="16">
        <v>397875277</v>
      </c>
      <c r="P7" s="17">
        <f t="shared" ref="P7:P49" si="12">O7/$O$50</f>
        <v>6.8107186257306718E-2</v>
      </c>
      <c r="Q7" s="12"/>
      <c r="R7" s="13" t="s">
        <v>142</v>
      </c>
      <c r="S7" s="16">
        <v>407512310</v>
      </c>
      <c r="T7" s="17">
        <f t="shared" ref="T7:T53" si="13">S7/$S$54</f>
        <v>0.13650863264078811</v>
      </c>
      <c r="U7" s="12"/>
      <c r="V7" s="13" t="s">
        <v>142</v>
      </c>
      <c r="W7" s="16">
        <v>414200820</v>
      </c>
      <c r="X7" s="17">
        <f t="shared" si="0"/>
        <v>0.13971220140877558</v>
      </c>
      <c r="Y7" s="12"/>
      <c r="Z7" s="13" t="s">
        <v>142</v>
      </c>
      <c r="AA7" s="16">
        <v>439677637</v>
      </c>
      <c r="AB7" s="17">
        <f t="shared" ref="AB7:AB70" si="14">AA7/$AA$71</f>
        <v>0.146254339166912</v>
      </c>
      <c r="AC7" s="12"/>
      <c r="AD7" s="13" t="s">
        <v>142</v>
      </c>
      <c r="AE7" s="16">
        <v>439577985</v>
      </c>
      <c r="AF7" s="17">
        <f t="shared" ref="AF7:AF70" si="15">AE7/$AE$71</f>
        <v>0.14942027885070927</v>
      </c>
      <c r="AG7" s="12"/>
      <c r="AH7" s="13" t="s">
        <v>79</v>
      </c>
      <c r="AI7" s="16">
        <v>449758501</v>
      </c>
      <c r="AJ7" s="17">
        <f t="shared" si="1"/>
        <v>0.16001500287963746</v>
      </c>
      <c r="AK7" s="12"/>
      <c r="AL7" s="13" t="s">
        <v>28</v>
      </c>
      <c r="AM7" s="16">
        <v>439885</v>
      </c>
      <c r="AN7" s="17">
        <f t="shared" si="2"/>
        <v>0.15590747874585009</v>
      </c>
      <c r="AO7" s="12"/>
      <c r="AP7" s="13" t="s">
        <v>28</v>
      </c>
      <c r="AQ7" s="16">
        <v>453335</v>
      </c>
      <c r="AR7" s="17">
        <f t="shared" si="3"/>
        <v>0.16412194118856674</v>
      </c>
      <c r="AS7" s="12"/>
      <c r="AT7" s="13" t="s">
        <v>28</v>
      </c>
      <c r="AU7" s="16">
        <v>454806</v>
      </c>
      <c r="AV7" s="17">
        <f t="shared" si="4"/>
        <v>0.16799010688728189</v>
      </c>
      <c r="AW7" s="12"/>
      <c r="AX7" s="13" t="s">
        <v>28</v>
      </c>
      <c r="AY7" s="16">
        <v>449431</v>
      </c>
      <c r="AZ7" s="17">
        <f t="shared" si="5"/>
        <v>0.1734512133607656</v>
      </c>
      <c r="BA7" s="12"/>
      <c r="BB7" s="13" t="s">
        <v>28</v>
      </c>
      <c r="BC7" s="16">
        <v>356125</v>
      </c>
      <c r="BD7" s="17">
        <f t="shared" si="6"/>
        <v>0.13946281800851207</v>
      </c>
      <c r="BE7" s="12"/>
      <c r="BF7" s="13" t="s">
        <v>28</v>
      </c>
      <c r="BG7" s="16">
        <v>364359</v>
      </c>
      <c r="BH7" s="17">
        <f t="shared" si="7"/>
        <v>0.14461031786098702</v>
      </c>
      <c r="BI7" s="12"/>
      <c r="BJ7" s="13" t="s">
        <v>28</v>
      </c>
      <c r="BK7" s="16">
        <v>375683</v>
      </c>
      <c r="BL7" s="17">
        <f t="shared" si="8"/>
        <v>0.15066855428644763</v>
      </c>
      <c r="BM7" s="12"/>
    </row>
    <row r="8" spans="2:65" x14ac:dyDescent="0.25">
      <c r="B8" s="13" t="s">
        <v>136</v>
      </c>
      <c r="C8" s="16">
        <v>235257309</v>
      </c>
      <c r="D8" s="17">
        <f t="shared" si="9"/>
        <v>7.8626825138827877E-2</v>
      </c>
      <c r="F8" s="13" t="s">
        <v>140</v>
      </c>
      <c r="G8" s="16">
        <v>217438507</v>
      </c>
      <c r="H8" s="17">
        <f t="shared" si="10"/>
        <v>7.4496942562334773E-2</v>
      </c>
      <c r="I8" s="12"/>
      <c r="J8" s="13" t="s">
        <v>140</v>
      </c>
      <c r="K8" s="16">
        <v>222839504</v>
      </c>
      <c r="L8" s="17">
        <f t="shared" si="11"/>
        <v>7.6290096327919596E-2</v>
      </c>
      <c r="M8" s="12"/>
      <c r="N8" s="13" t="s">
        <v>140</v>
      </c>
      <c r="O8" s="16">
        <v>227531773</v>
      </c>
      <c r="P8" s="17">
        <f t="shared" si="12"/>
        <v>3.8948257755573569E-2</v>
      </c>
      <c r="Q8" s="12"/>
      <c r="R8" s="13" t="s">
        <v>179</v>
      </c>
      <c r="S8" s="16">
        <v>227861437</v>
      </c>
      <c r="T8" s="17">
        <f t="shared" si="13"/>
        <v>7.6329113092154399E-2</v>
      </c>
      <c r="U8" s="12"/>
      <c r="V8" s="13" t="s">
        <v>179</v>
      </c>
      <c r="W8" s="16">
        <v>238669878</v>
      </c>
      <c r="X8" s="17">
        <f t="shared" si="0"/>
        <v>8.0504654880557441E-2</v>
      </c>
      <c r="Y8" s="12"/>
      <c r="Z8" s="13" t="s">
        <v>140</v>
      </c>
      <c r="AA8" s="16">
        <v>237852303</v>
      </c>
      <c r="AB8" s="17">
        <f t="shared" si="14"/>
        <v>7.9119173838248041E-2</v>
      </c>
      <c r="AC8" s="12"/>
      <c r="AD8" s="13" t="s">
        <v>140</v>
      </c>
      <c r="AE8" s="16">
        <v>232062218</v>
      </c>
      <c r="AF8" s="17">
        <f t="shared" si="15"/>
        <v>7.888202436769913E-2</v>
      </c>
      <c r="AG8" s="12"/>
      <c r="AH8" s="13" t="s">
        <v>80</v>
      </c>
      <c r="AI8" s="16">
        <v>233385488</v>
      </c>
      <c r="AJ8" s="17">
        <f t="shared" si="1"/>
        <v>8.303384916872443E-2</v>
      </c>
      <c r="AK8" s="12"/>
      <c r="AL8" s="13" t="s">
        <v>1</v>
      </c>
      <c r="AM8" s="16">
        <v>232270</v>
      </c>
      <c r="AN8" s="17">
        <f t="shared" si="2"/>
        <v>8.2322948243969671E-2</v>
      </c>
      <c r="AO8" s="12"/>
      <c r="AP8" s="13" t="s">
        <v>1</v>
      </c>
      <c r="AQ8" s="16">
        <v>240973</v>
      </c>
      <c r="AR8" s="17">
        <f t="shared" si="3"/>
        <v>8.7240024560275492E-2</v>
      </c>
      <c r="AS8" s="12"/>
      <c r="AT8" s="13" t="s">
        <v>1</v>
      </c>
      <c r="AU8" s="16">
        <v>244381</v>
      </c>
      <c r="AV8" s="17">
        <f t="shared" si="4"/>
        <v>9.0266158122849827E-2</v>
      </c>
      <c r="AW8" s="12"/>
      <c r="AX8" s="13" t="s">
        <v>1</v>
      </c>
      <c r="AY8" s="16">
        <v>248280</v>
      </c>
      <c r="AZ8" s="17">
        <f t="shared" si="5"/>
        <v>9.5819975153496051E-2</v>
      </c>
      <c r="BA8" s="12"/>
      <c r="BB8" s="13" t="s">
        <v>1</v>
      </c>
      <c r="BC8" s="16">
        <v>260633</v>
      </c>
      <c r="BD8" s="17">
        <f t="shared" si="6"/>
        <v>0.10206700637700955</v>
      </c>
      <c r="BE8" s="12"/>
      <c r="BF8" s="13" t="s">
        <v>1</v>
      </c>
      <c r="BG8" s="16">
        <v>268693</v>
      </c>
      <c r="BH8" s="17">
        <f t="shared" si="7"/>
        <v>0.10664147211135772</v>
      </c>
      <c r="BI8" s="12"/>
      <c r="BJ8" s="13" t="s">
        <v>4</v>
      </c>
      <c r="BK8" s="16">
        <v>187810</v>
      </c>
      <c r="BL8" s="17">
        <f t="shared" si="8"/>
        <v>7.5321643993839837E-2</v>
      </c>
      <c r="BM8" s="12"/>
    </row>
    <row r="9" spans="2:65" x14ac:dyDescent="0.25">
      <c r="B9" s="13" t="s">
        <v>140</v>
      </c>
      <c r="C9" s="16">
        <v>224994620</v>
      </c>
      <c r="D9" s="17">
        <f t="shared" si="9"/>
        <v>7.5196867290176411E-2</v>
      </c>
      <c r="F9" s="13" t="s">
        <v>138</v>
      </c>
      <c r="G9" s="16">
        <v>211653913</v>
      </c>
      <c r="H9" s="17">
        <f t="shared" si="10"/>
        <v>7.2515073881805114E-2</v>
      </c>
      <c r="I9" s="12"/>
      <c r="J9" s="13" t="s">
        <v>179</v>
      </c>
      <c r="K9" s="16">
        <v>210151651</v>
      </c>
      <c r="L9" s="17">
        <f t="shared" si="11"/>
        <v>7.1946353364084586E-2</v>
      </c>
      <c r="M9" s="12"/>
      <c r="N9" s="13" t="s">
        <v>179</v>
      </c>
      <c r="O9" s="16">
        <v>220759280</v>
      </c>
      <c r="P9" s="17">
        <f t="shared" si="12"/>
        <v>3.7788961189938242E-2</v>
      </c>
      <c r="Q9" s="12"/>
      <c r="R9" s="13" t="s">
        <v>140</v>
      </c>
      <c r="S9" s="16">
        <v>225439409</v>
      </c>
      <c r="T9" s="17">
        <f t="shared" si="13"/>
        <v>7.5517781207486409E-2</v>
      </c>
      <c r="U9" s="12"/>
      <c r="V9" s="13" t="s">
        <v>140</v>
      </c>
      <c r="W9" s="16">
        <v>232419570</v>
      </c>
      <c r="X9" s="17">
        <f t="shared" si="0"/>
        <v>7.8396391815885383E-2</v>
      </c>
      <c r="Y9" s="12"/>
      <c r="Z9" s="13" t="s">
        <v>179</v>
      </c>
      <c r="AA9" s="16">
        <v>217582610</v>
      </c>
      <c r="AB9" s="17">
        <f t="shared" si="14"/>
        <v>7.2376664541985658E-2</v>
      </c>
      <c r="AC9" s="12"/>
      <c r="AD9" s="13" t="s">
        <v>141</v>
      </c>
      <c r="AE9" s="16">
        <v>196613246</v>
      </c>
      <c r="AF9" s="17">
        <f t="shared" si="15"/>
        <v>6.683229607839232E-2</v>
      </c>
      <c r="AG9" s="12"/>
      <c r="AH9" s="13" t="s">
        <v>81</v>
      </c>
      <c r="AI9" s="16">
        <v>192782775</v>
      </c>
      <c r="AJ9" s="17">
        <f t="shared" si="1"/>
        <v>6.858822285333413E-2</v>
      </c>
      <c r="AK9" s="12"/>
      <c r="AL9" s="13" t="s">
        <v>4</v>
      </c>
      <c r="AM9" s="16">
        <v>189954</v>
      </c>
      <c r="AN9" s="17">
        <f t="shared" si="2"/>
        <v>6.7324980887480151E-2</v>
      </c>
      <c r="AO9" s="12"/>
      <c r="AP9" s="13" t="s">
        <v>18</v>
      </c>
      <c r="AQ9" s="16">
        <v>185440</v>
      </c>
      <c r="AR9" s="17">
        <f t="shared" si="3"/>
        <v>6.7135281357071072E-2</v>
      </c>
      <c r="AS9" s="12"/>
      <c r="AT9" s="13" t="s">
        <v>4</v>
      </c>
      <c r="AU9" s="16">
        <v>178668</v>
      </c>
      <c r="AV9" s="17">
        <f t="shared" si="4"/>
        <v>6.5993976370885346E-2</v>
      </c>
      <c r="AW9" s="12"/>
      <c r="AX9" s="13" t="s">
        <v>4</v>
      </c>
      <c r="AY9" s="16">
        <v>172274</v>
      </c>
      <c r="AZ9" s="17">
        <f t="shared" si="5"/>
        <v>6.6486589332984444E-2</v>
      </c>
      <c r="BA9" s="12"/>
      <c r="BB9" s="13" t="s">
        <v>4</v>
      </c>
      <c r="BC9" s="16">
        <v>183192</v>
      </c>
      <c r="BD9" s="17">
        <f t="shared" si="6"/>
        <v>7.1740182679158562E-2</v>
      </c>
      <c r="BE9" s="12"/>
      <c r="BF9" s="13" t="s">
        <v>4</v>
      </c>
      <c r="BG9" s="16">
        <v>184564</v>
      </c>
      <c r="BH9" s="17">
        <f t="shared" si="7"/>
        <v>7.3251542313199913E-2</v>
      </c>
      <c r="BI9" s="12"/>
      <c r="BJ9" s="13" t="s">
        <v>62</v>
      </c>
      <c r="BK9" s="16">
        <v>181335</v>
      </c>
      <c r="BL9" s="17">
        <f t="shared" si="8"/>
        <v>7.2724829953798767E-2</v>
      </c>
      <c r="BM9" s="12"/>
    </row>
    <row r="10" spans="2:65" x14ac:dyDescent="0.25">
      <c r="B10" s="13" t="s">
        <v>138</v>
      </c>
      <c r="C10" s="16">
        <v>212447667</v>
      </c>
      <c r="D10" s="17">
        <f t="shared" si="9"/>
        <v>7.1003471200807342E-2</v>
      </c>
      <c r="F10" s="13" t="s">
        <v>136</v>
      </c>
      <c r="G10" s="16">
        <v>207130428</v>
      </c>
      <c r="H10" s="17">
        <f t="shared" si="10"/>
        <v>7.0965275702651029E-2</v>
      </c>
      <c r="I10" s="12"/>
      <c r="J10" s="13" t="s">
        <v>138</v>
      </c>
      <c r="K10" s="16">
        <v>203858504</v>
      </c>
      <c r="L10" s="17">
        <f t="shared" si="11"/>
        <v>6.9791866470074279E-2</v>
      </c>
      <c r="M10" s="12"/>
      <c r="N10" s="13" t="s">
        <v>138</v>
      </c>
      <c r="O10" s="16">
        <v>202356428</v>
      </c>
      <c r="P10" s="17">
        <f t="shared" si="12"/>
        <v>3.4638812031940545E-2</v>
      </c>
      <c r="Q10" s="12"/>
      <c r="R10" s="13" t="s">
        <v>138</v>
      </c>
      <c r="S10" s="16">
        <v>199402671</v>
      </c>
      <c r="T10" s="17">
        <f t="shared" si="13"/>
        <v>6.6795984551070206E-2</v>
      </c>
      <c r="U10" s="12"/>
      <c r="V10" s="13" t="s">
        <v>138</v>
      </c>
      <c r="W10" s="16">
        <v>202692625</v>
      </c>
      <c r="X10" s="17">
        <f t="shared" si="0"/>
        <v>6.8369330722410013E-2</v>
      </c>
      <c r="Y10" s="12"/>
      <c r="Z10" s="13" t="s">
        <v>138</v>
      </c>
      <c r="AA10" s="16">
        <v>192042319</v>
      </c>
      <c r="AB10" s="17">
        <f t="shared" si="14"/>
        <v>6.3880943886682848E-2</v>
      </c>
      <c r="AC10" s="12"/>
      <c r="AD10" s="13" t="s">
        <v>138</v>
      </c>
      <c r="AE10" s="16">
        <v>187516050</v>
      </c>
      <c r="AF10" s="17">
        <f t="shared" si="15"/>
        <v>6.3739999354115839E-2</v>
      </c>
      <c r="AG10" s="12"/>
      <c r="AH10" s="13" t="s">
        <v>82</v>
      </c>
      <c r="AI10" s="16">
        <v>187294156</v>
      </c>
      <c r="AJ10" s="17">
        <f t="shared" si="1"/>
        <v>6.6635482920375688E-2</v>
      </c>
      <c r="AK10" s="12"/>
      <c r="AL10" s="13" t="s">
        <v>48</v>
      </c>
      <c r="AM10" s="16">
        <v>181093</v>
      </c>
      <c r="AN10" s="17">
        <f t="shared" si="2"/>
        <v>6.4184396031967975E-2</v>
      </c>
      <c r="AO10" s="12"/>
      <c r="AP10" s="13" t="s">
        <v>4</v>
      </c>
      <c r="AQ10" s="16">
        <v>183644</v>
      </c>
      <c r="AR10" s="17">
        <f t="shared" si="3"/>
        <v>6.6485071233487708E-2</v>
      </c>
      <c r="AS10" s="12"/>
      <c r="AT10" s="13" t="s">
        <v>18</v>
      </c>
      <c r="AU10" s="16">
        <v>176435</v>
      </c>
      <c r="AV10" s="17">
        <f t="shared" si="4"/>
        <v>6.5169180944529281E-2</v>
      </c>
      <c r="AW10" s="12"/>
      <c r="AX10" s="13" t="s">
        <v>18</v>
      </c>
      <c r="AY10" s="16">
        <v>167856</v>
      </c>
      <c r="AZ10" s="17">
        <f t="shared" si="5"/>
        <v>6.4781527909478137E-2</v>
      </c>
      <c r="BA10" s="12"/>
      <c r="BB10" s="13" t="s">
        <v>18</v>
      </c>
      <c r="BC10" s="16">
        <v>164325</v>
      </c>
      <c r="BD10" s="17">
        <f t="shared" si="6"/>
        <v>6.4351639366089855E-2</v>
      </c>
      <c r="BE10" s="12"/>
      <c r="BF10" s="13" t="s">
        <v>48</v>
      </c>
      <c r="BG10" s="16">
        <v>158755</v>
      </c>
      <c r="BH10" s="17">
        <f t="shared" si="7"/>
        <v>6.300821720342023E-2</v>
      </c>
      <c r="BI10" s="12"/>
      <c r="BJ10" s="13" t="s">
        <v>48</v>
      </c>
      <c r="BK10" s="16">
        <v>154142</v>
      </c>
      <c r="BL10" s="17">
        <f t="shared" si="8"/>
        <v>6.1819013090349074E-2</v>
      </c>
      <c r="BM10" s="12"/>
    </row>
    <row r="11" spans="2:65" x14ac:dyDescent="0.25">
      <c r="B11" s="13" t="s">
        <v>179</v>
      </c>
      <c r="C11" s="16">
        <v>184969542</v>
      </c>
      <c r="D11" s="17">
        <f t="shared" si="9"/>
        <v>6.1819834192029625E-2</v>
      </c>
      <c r="F11" s="13" t="s">
        <v>179</v>
      </c>
      <c r="G11" s="16">
        <v>192530162</v>
      </c>
      <c r="H11" s="17">
        <f t="shared" si="10"/>
        <v>6.5963056028668407E-2</v>
      </c>
      <c r="I11" s="12"/>
      <c r="J11" s="13" t="s">
        <v>136</v>
      </c>
      <c r="K11" s="16">
        <v>203163149</v>
      </c>
      <c r="L11" s="17">
        <f t="shared" si="11"/>
        <v>6.955380858994141E-2</v>
      </c>
      <c r="M11" s="12"/>
      <c r="N11" s="13" t="s">
        <v>136</v>
      </c>
      <c r="O11" s="16">
        <v>190430646</v>
      </c>
      <c r="P11" s="17">
        <f t="shared" si="12"/>
        <v>3.2597389749907085E-2</v>
      </c>
      <c r="Q11" s="12"/>
      <c r="R11" s="13" t="s">
        <v>136</v>
      </c>
      <c r="S11" s="16">
        <v>179755263</v>
      </c>
      <c r="T11" s="17">
        <f t="shared" si="13"/>
        <v>6.0214488151573257E-2</v>
      </c>
      <c r="U11" s="12"/>
      <c r="V11" s="13" t="s">
        <v>136</v>
      </c>
      <c r="W11" s="16">
        <v>176222153</v>
      </c>
      <c r="X11" s="17">
        <f t="shared" si="0"/>
        <v>5.9440695778014314E-2</v>
      </c>
      <c r="Y11" s="12"/>
      <c r="Z11" s="13" t="s">
        <v>83</v>
      </c>
      <c r="AA11" s="16">
        <v>167660850</v>
      </c>
      <c r="AB11" s="17">
        <f t="shared" si="14"/>
        <v>5.577069370237895E-2</v>
      </c>
      <c r="AC11" s="12"/>
      <c r="AD11" s="13" t="s">
        <v>83</v>
      </c>
      <c r="AE11" s="16">
        <v>171902996</v>
      </c>
      <c r="AF11" s="17">
        <f t="shared" si="15"/>
        <v>5.8432848036264508E-2</v>
      </c>
      <c r="AG11" s="12"/>
      <c r="AH11" s="13" t="s">
        <v>83</v>
      </c>
      <c r="AI11" s="16">
        <v>164820667</v>
      </c>
      <c r="AJ11" s="17">
        <f t="shared" si="1"/>
        <v>5.8639868831803957E-2</v>
      </c>
      <c r="AK11" s="12"/>
      <c r="AL11" s="13" t="s">
        <v>12</v>
      </c>
      <c r="AM11" s="16">
        <v>159900</v>
      </c>
      <c r="AN11" s="17">
        <f t="shared" si="2"/>
        <v>5.6673007380250363E-2</v>
      </c>
      <c r="AO11" s="12"/>
      <c r="AP11" s="13" t="s">
        <v>12</v>
      </c>
      <c r="AQ11" s="16">
        <v>159953</v>
      </c>
      <c r="AR11" s="17">
        <f t="shared" si="3"/>
        <v>5.7908162526464566E-2</v>
      </c>
      <c r="AS11" s="12"/>
      <c r="AT11" s="13" t="s">
        <v>12</v>
      </c>
      <c r="AU11" s="16">
        <v>173398</v>
      </c>
      <c r="AV11" s="17">
        <f t="shared" si="4"/>
        <v>6.4047414840703309E-2</v>
      </c>
      <c r="AW11" s="12"/>
      <c r="AX11" s="13" t="s">
        <v>19</v>
      </c>
      <c r="AY11" s="16">
        <v>117196</v>
      </c>
      <c r="AZ11" s="17">
        <f t="shared" si="5"/>
        <v>4.5230054003903349E-2</v>
      </c>
      <c r="BA11" s="12"/>
      <c r="BB11" s="13" t="s">
        <v>19</v>
      </c>
      <c r="BC11" s="16">
        <v>114682</v>
      </c>
      <c r="BD11" s="17">
        <f t="shared" si="6"/>
        <v>4.4910845615590542E-2</v>
      </c>
      <c r="BE11" s="12"/>
      <c r="BF11" s="13" t="s">
        <v>49</v>
      </c>
      <c r="BG11" s="16">
        <v>124010</v>
      </c>
      <c r="BH11" s="17">
        <f t="shared" si="7"/>
        <v>4.921828613521554E-2</v>
      </c>
      <c r="BI11" s="12"/>
      <c r="BJ11" s="13" t="s">
        <v>49</v>
      </c>
      <c r="BK11" s="16">
        <v>103310</v>
      </c>
      <c r="BL11" s="17">
        <f t="shared" si="8"/>
        <v>4.1432719455852154E-2</v>
      </c>
      <c r="BM11" s="12"/>
    </row>
    <row r="12" spans="2:65" x14ac:dyDescent="0.25">
      <c r="B12" s="13" t="s">
        <v>88</v>
      </c>
      <c r="C12" s="16">
        <v>171283058</v>
      </c>
      <c r="D12" s="17">
        <f t="shared" si="9"/>
        <v>5.7245588278873466E-2</v>
      </c>
      <c r="F12" s="13" t="s">
        <v>88</v>
      </c>
      <c r="G12" s="16">
        <v>170768634</v>
      </c>
      <c r="H12" s="17">
        <f t="shared" si="10"/>
        <v>5.8507305325391917E-2</v>
      </c>
      <c r="I12" s="12"/>
      <c r="J12" s="13" t="s">
        <v>144</v>
      </c>
      <c r="K12" s="16">
        <v>150637538</v>
      </c>
      <c r="L12" s="17">
        <f t="shared" si="11"/>
        <v>5.1571431807803027E-2</v>
      </c>
      <c r="M12" s="12"/>
      <c r="N12" s="13" t="s">
        <v>83</v>
      </c>
      <c r="O12" s="16">
        <v>148686559</v>
      </c>
      <c r="P12" s="17">
        <f t="shared" si="12"/>
        <v>2.5451752730469415E-2</v>
      </c>
      <c r="Q12" s="12"/>
      <c r="R12" s="13" t="s">
        <v>83</v>
      </c>
      <c r="S12" s="16">
        <v>151036967</v>
      </c>
      <c r="T12" s="17">
        <f t="shared" si="13"/>
        <v>5.05944221498041E-2</v>
      </c>
      <c r="U12" s="12"/>
      <c r="V12" s="13" t="s">
        <v>83</v>
      </c>
      <c r="W12" s="16">
        <v>168896967</v>
      </c>
      <c r="X12" s="17">
        <f t="shared" si="0"/>
        <v>5.6969870486580212E-2</v>
      </c>
      <c r="Y12" s="12"/>
      <c r="Z12" s="13" t="s">
        <v>136</v>
      </c>
      <c r="AA12" s="16">
        <v>167352381</v>
      </c>
      <c r="AB12" s="17">
        <f t="shared" si="14"/>
        <v>5.5668084595269694E-2</v>
      </c>
      <c r="AC12" s="12"/>
      <c r="AD12" s="13" t="s">
        <v>136</v>
      </c>
      <c r="AE12" s="16">
        <v>162338536</v>
      </c>
      <c r="AF12" s="17">
        <f t="shared" si="15"/>
        <v>5.5181720070298569E-2</v>
      </c>
      <c r="AG12" s="12"/>
      <c r="AH12" s="13" t="s">
        <v>84</v>
      </c>
      <c r="AI12" s="16">
        <v>141205427</v>
      </c>
      <c r="AJ12" s="17">
        <f t="shared" si="1"/>
        <v>5.023804276692357E-2</v>
      </c>
      <c r="AK12" s="12"/>
      <c r="AL12" s="13" t="s">
        <v>22</v>
      </c>
      <c r="AM12" s="16">
        <v>124555</v>
      </c>
      <c r="AN12" s="17">
        <f t="shared" si="2"/>
        <v>4.4145756311739108E-2</v>
      </c>
      <c r="AO12" s="12"/>
      <c r="AP12" s="13" t="s">
        <v>22</v>
      </c>
      <c r="AQ12" s="16">
        <v>126751</v>
      </c>
      <c r="AR12" s="17">
        <f t="shared" si="3"/>
        <v>4.5887964016879397E-2</v>
      </c>
      <c r="AS12" s="12"/>
      <c r="AT12" s="13" t="s">
        <v>19</v>
      </c>
      <c r="AU12" s="16">
        <v>117432</v>
      </c>
      <c r="AV12" s="17">
        <f t="shared" si="4"/>
        <v>4.3375448503289948E-2</v>
      </c>
      <c r="AW12" s="12"/>
      <c r="AX12" s="13" t="s">
        <v>24</v>
      </c>
      <c r="AY12" s="16">
        <v>101247</v>
      </c>
      <c r="AZ12" s="17">
        <f t="shared" si="5"/>
        <v>3.9074774546342901E-2</v>
      </c>
      <c r="BA12" s="12"/>
      <c r="BB12" s="13" t="s">
        <v>24</v>
      </c>
      <c r="BC12" s="16">
        <v>102965</v>
      </c>
      <c r="BD12" s="17">
        <f t="shared" si="6"/>
        <v>4.0322327992268016E-2</v>
      </c>
      <c r="BE12" s="12"/>
      <c r="BF12" s="13" t="s">
        <v>24</v>
      </c>
      <c r="BG12" s="16">
        <v>98207</v>
      </c>
      <c r="BH12" s="17">
        <f t="shared" si="7"/>
        <v>3.8977342363366765E-2</v>
      </c>
      <c r="BI12" s="12"/>
      <c r="BJ12" s="13" t="s">
        <v>24</v>
      </c>
      <c r="BK12" s="16">
        <v>98769</v>
      </c>
      <c r="BL12" s="17">
        <f t="shared" si="8"/>
        <v>3.9611540682751543E-2</v>
      </c>
      <c r="BM12" s="12"/>
    </row>
    <row r="13" spans="2:65" x14ac:dyDescent="0.25">
      <c r="B13" s="13" t="s">
        <v>144</v>
      </c>
      <c r="C13" s="16">
        <v>161352676</v>
      </c>
      <c r="D13" s="17">
        <f t="shared" si="9"/>
        <v>5.3926692843085905E-2</v>
      </c>
      <c r="F13" s="13" t="s">
        <v>144</v>
      </c>
      <c r="G13" s="16">
        <v>158347932</v>
      </c>
      <c r="H13" s="17">
        <f t="shared" si="10"/>
        <v>5.4251829438235109E-2</v>
      </c>
      <c r="I13" s="12"/>
      <c r="J13" s="13" t="s">
        <v>88</v>
      </c>
      <c r="K13" s="16">
        <v>147813817</v>
      </c>
      <c r="L13" s="17">
        <f t="shared" si="11"/>
        <v>5.0604718351587606E-2</v>
      </c>
      <c r="M13" s="12"/>
      <c r="N13" s="13" t="s">
        <v>88</v>
      </c>
      <c r="O13" s="16">
        <v>147204757</v>
      </c>
      <c r="P13" s="17">
        <f t="shared" si="12"/>
        <v>2.5198101974455114E-2</v>
      </c>
      <c r="Q13" s="12"/>
      <c r="R13" s="13" t="s">
        <v>144</v>
      </c>
      <c r="S13" s="16">
        <v>136834212</v>
      </c>
      <c r="T13" s="17">
        <f t="shared" si="13"/>
        <v>4.5836777737093923E-2</v>
      </c>
      <c r="U13" s="12"/>
      <c r="V13" s="13" t="s">
        <v>144</v>
      </c>
      <c r="W13" s="16">
        <v>131611771</v>
      </c>
      <c r="X13" s="17">
        <f t="shared" si="0"/>
        <v>4.4393370002786689E-2</v>
      </c>
      <c r="Y13" s="12"/>
      <c r="Z13" s="13" t="s">
        <v>144</v>
      </c>
      <c r="AA13" s="16">
        <v>129352311</v>
      </c>
      <c r="AB13" s="17">
        <f t="shared" si="14"/>
        <v>4.3027743903695244E-2</v>
      </c>
      <c r="AC13" s="12"/>
      <c r="AD13" s="13" t="s">
        <v>144</v>
      </c>
      <c r="AE13" s="16">
        <v>128139987</v>
      </c>
      <c r="AF13" s="17">
        <f t="shared" si="15"/>
        <v>4.3557032523970141E-2</v>
      </c>
      <c r="AG13" s="12"/>
      <c r="AH13" s="13" t="s">
        <v>85</v>
      </c>
      <c r="AI13" s="16">
        <v>124689027</v>
      </c>
      <c r="AJ13" s="17">
        <f t="shared" si="1"/>
        <v>4.4361840788117071E-2</v>
      </c>
      <c r="AK13" s="12"/>
      <c r="AL13" s="13" t="s">
        <v>24</v>
      </c>
      <c r="AM13" s="16">
        <v>123507</v>
      </c>
      <c r="AN13" s="17">
        <f t="shared" si="2"/>
        <v>4.377431596318062E-2</v>
      </c>
      <c r="AO13" s="12"/>
      <c r="AP13" s="13" t="s">
        <v>24</v>
      </c>
      <c r="AQ13" s="16">
        <v>122271</v>
      </c>
      <c r="AR13" s="17">
        <f t="shared" si="3"/>
        <v>4.4266059031548947E-2</v>
      </c>
      <c r="AS13" s="12"/>
      <c r="AT13" s="13" t="s">
        <v>22</v>
      </c>
      <c r="AU13" s="16">
        <v>115065</v>
      </c>
      <c r="AV13" s="17">
        <f t="shared" si="4"/>
        <v>4.2501157964022221E-2</v>
      </c>
      <c r="AW13" s="12"/>
      <c r="AX13" s="13" t="s">
        <v>22</v>
      </c>
      <c r="AY13" s="16">
        <v>99755</v>
      </c>
      <c r="AZ13" s="17">
        <f t="shared" si="5"/>
        <v>3.8498959325910256E-2</v>
      </c>
      <c r="BA13" s="12"/>
      <c r="BB13" s="13" t="s">
        <v>10</v>
      </c>
      <c r="BC13" s="16">
        <v>86483</v>
      </c>
      <c r="BD13" s="17">
        <f t="shared" si="6"/>
        <v>3.3867779262422321E-2</v>
      </c>
      <c r="BE13" s="12"/>
      <c r="BF13" s="13" t="s">
        <v>52</v>
      </c>
      <c r="BG13" s="16">
        <v>86119</v>
      </c>
      <c r="BH13" s="17">
        <f t="shared" si="7"/>
        <v>3.4179740211907325E-2</v>
      </c>
      <c r="BI13" s="12"/>
      <c r="BJ13" s="13" t="s">
        <v>52</v>
      </c>
      <c r="BK13" s="16">
        <v>87788</v>
      </c>
      <c r="BL13" s="17">
        <f t="shared" si="8"/>
        <v>3.5207584702258723E-2</v>
      </c>
      <c r="BM13" s="12"/>
    </row>
    <row r="14" spans="2:65" x14ac:dyDescent="0.25">
      <c r="B14" s="13" t="s">
        <v>83</v>
      </c>
      <c r="C14" s="16">
        <v>149620500</v>
      </c>
      <c r="D14" s="17">
        <f t="shared" si="9"/>
        <v>5.0005608500282538E-2</v>
      </c>
      <c r="F14" s="13" t="s">
        <v>83</v>
      </c>
      <c r="G14" s="16">
        <v>147741826</v>
      </c>
      <c r="H14" s="17">
        <f t="shared" si="10"/>
        <v>5.0618055087990728E-2</v>
      </c>
      <c r="I14" s="12"/>
      <c r="J14" s="13" t="s">
        <v>83</v>
      </c>
      <c r="K14" s="16">
        <v>142387502</v>
      </c>
      <c r="L14" s="17">
        <f t="shared" si="11"/>
        <v>4.8746995252115823E-2</v>
      </c>
      <c r="M14" s="12"/>
      <c r="N14" s="13" t="s">
        <v>144</v>
      </c>
      <c r="O14" s="16">
        <v>140600242</v>
      </c>
      <c r="P14" s="17">
        <f t="shared" si="12"/>
        <v>2.406755941690843E-2</v>
      </c>
      <c r="Q14" s="12"/>
      <c r="R14" s="13" t="s">
        <v>88</v>
      </c>
      <c r="S14" s="16">
        <v>128923649</v>
      </c>
      <c r="T14" s="17">
        <f t="shared" si="13"/>
        <v>4.3186894256153657E-2</v>
      </c>
      <c r="U14" s="12"/>
      <c r="V14" s="13" t="s">
        <v>139</v>
      </c>
      <c r="W14" s="16">
        <v>116741541</v>
      </c>
      <c r="X14" s="17">
        <f t="shared" si="0"/>
        <v>3.9377560114349439E-2</v>
      </c>
      <c r="Y14" s="12"/>
      <c r="Z14" s="13" t="s">
        <v>139</v>
      </c>
      <c r="AA14" s="16">
        <v>119675325</v>
      </c>
      <c r="AB14" s="17">
        <f t="shared" si="14"/>
        <v>3.9808791941038438E-2</v>
      </c>
      <c r="AC14" s="12"/>
      <c r="AD14" s="13" t="s">
        <v>143</v>
      </c>
      <c r="AE14" s="16">
        <v>114654039</v>
      </c>
      <c r="AF14" s="17">
        <f t="shared" si="15"/>
        <v>3.8972921900854739E-2</v>
      </c>
      <c r="AG14" s="12"/>
      <c r="AH14" s="13" t="s">
        <v>86</v>
      </c>
      <c r="AI14" s="16">
        <v>117653015</v>
      </c>
      <c r="AJ14" s="17">
        <f t="shared" si="1"/>
        <v>4.1858569637181868E-2</v>
      </c>
      <c r="AK14" s="12"/>
      <c r="AL14" s="13" t="s">
        <v>6</v>
      </c>
      <c r="AM14" s="16">
        <v>123322</v>
      </c>
      <c r="AN14" s="17">
        <f t="shared" si="2"/>
        <v>4.370874681768127E-2</v>
      </c>
      <c r="AO14" s="12"/>
      <c r="AP14" s="13" t="s">
        <v>19</v>
      </c>
      <c r="AQ14" s="16">
        <v>116714</v>
      </c>
      <c r="AR14" s="17">
        <f t="shared" si="3"/>
        <v>4.2254245191486156E-2</v>
      </c>
      <c r="AS14" s="12"/>
      <c r="AT14" s="13" t="s">
        <v>24</v>
      </c>
      <c r="AU14" s="16">
        <v>113969</v>
      </c>
      <c r="AV14" s="17">
        <f t="shared" si="4"/>
        <v>4.2096332264386638E-2</v>
      </c>
      <c r="AW14" s="12"/>
      <c r="AX14" s="13" t="s">
        <v>6</v>
      </c>
      <c r="AY14" s="16">
        <v>89271</v>
      </c>
      <c r="AZ14" s="17">
        <f t="shared" si="5"/>
        <v>3.4452815377508238E-2</v>
      </c>
      <c r="BA14" s="12"/>
      <c r="BB14" s="13" t="s">
        <v>22</v>
      </c>
      <c r="BC14" s="16">
        <v>85870</v>
      </c>
      <c r="BD14" s="17">
        <f t="shared" si="6"/>
        <v>3.3627721115874851E-2</v>
      </c>
      <c r="BE14" s="12"/>
      <c r="BF14" s="13" t="s">
        <v>10</v>
      </c>
      <c r="BG14" s="16">
        <v>85566</v>
      </c>
      <c r="BH14" s="17">
        <f t="shared" si="7"/>
        <v>3.3960260232609091E-2</v>
      </c>
      <c r="BI14" s="12"/>
      <c r="BJ14" s="13" t="s">
        <v>63</v>
      </c>
      <c r="BK14" s="16">
        <v>83550</v>
      </c>
      <c r="BL14" s="17">
        <f t="shared" si="8"/>
        <v>3.3507924794661192E-2</v>
      </c>
      <c r="BM14" s="12"/>
    </row>
    <row r="15" spans="2:65" x14ac:dyDescent="0.25">
      <c r="B15" s="13" t="s">
        <v>139</v>
      </c>
      <c r="C15" s="16">
        <v>132182082</v>
      </c>
      <c r="D15" s="17">
        <f t="shared" si="9"/>
        <v>4.4177405123256797E-2</v>
      </c>
      <c r="F15" s="13" t="s">
        <v>139</v>
      </c>
      <c r="G15" s="16">
        <v>117210999</v>
      </c>
      <c r="H15" s="17">
        <f t="shared" si="10"/>
        <v>4.0157841316381358E-2</v>
      </c>
      <c r="I15" s="12"/>
      <c r="J15" s="13" t="s">
        <v>139</v>
      </c>
      <c r="K15" s="16">
        <v>122527731</v>
      </c>
      <c r="L15" s="17">
        <f t="shared" si="11"/>
        <v>4.1947914229926754E-2</v>
      </c>
      <c r="M15" s="12"/>
      <c r="N15" s="13" t="s">
        <v>139</v>
      </c>
      <c r="O15" s="16">
        <v>124481941</v>
      </c>
      <c r="P15" s="17">
        <f t="shared" si="12"/>
        <v>2.1308473362013056E-2</v>
      </c>
      <c r="Q15" s="12"/>
      <c r="R15" s="13" t="s">
        <v>139</v>
      </c>
      <c r="S15" s="16">
        <v>121265574</v>
      </c>
      <c r="T15" s="17">
        <f t="shared" si="13"/>
        <v>4.0621589303990117E-2</v>
      </c>
      <c r="U15" s="12"/>
      <c r="V15" s="13" t="s">
        <v>88</v>
      </c>
      <c r="W15" s="16">
        <v>115422461</v>
      </c>
      <c r="X15" s="17">
        <f t="shared" si="0"/>
        <v>3.8932627217706968E-2</v>
      </c>
      <c r="Y15" s="12"/>
      <c r="Z15" s="13" t="s">
        <v>88</v>
      </c>
      <c r="AA15" s="16">
        <v>116241704</v>
      </c>
      <c r="AB15" s="17">
        <f t="shared" si="14"/>
        <v>3.866663248591784E-2</v>
      </c>
      <c r="AC15" s="12"/>
      <c r="AD15" s="13" t="s">
        <v>139</v>
      </c>
      <c r="AE15" s="16">
        <v>111906844</v>
      </c>
      <c r="AF15" s="17">
        <f t="shared" si="15"/>
        <v>3.8039102062362884E-2</v>
      </c>
      <c r="AG15" s="12"/>
      <c r="AH15" s="13" t="s">
        <v>87</v>
      </c>
      <c r="AI15" s="16">
        <v>103800012</v>
      </c>
      <c r="AJ15" s="17">
        <f t="shared" si="1"/>
        <v>3.6929950589386203E-2</v>
      </c>
      <c r="AK15" s="12"/>
      <c r="AL15" s="13" t="s">
        <v>49</v>
      </c>
      <c r="AM15" s="16">
        <v>117728</v>
      </c>
      <c r="AN15" s="17">
        <f t="shared" si="2"/>
        <v>4.1726077628906282E-2</v>
      </c>
      <c r="AO15" s="12"/>
      <c r="AP15" s="13" t="s">
        <v>6</v>
      </c>
      <c r="AQ15" s="16">
        <v>102713</v>
      </c>
      <c r="AR15" s="17">
        <f t="shared" si="3"/>
        <v>3.7185430079965706E-2</v>
      </c>
      <c r="AS15" s="12"/>
      <c r="AT15" s="13" t="s">
        <v>6</v>
      </c>
      <c r="AU15" s="16">
        <v>96264</v>
      </c>
      <c r="AV15" s="17">
        <f t="shared" si="4"/>
        <v>3.5556698129306355E-2</v>
      </c>
      <c r="AW15" s="12"/>
      <c r="AX15" s="13" t="s">
        <v>10</v>
      </c>
      <c r="AY15" s="16">
        <v>86445</v>
      </c>
      <c r="AZ15" s="17">
        <f t="shared" si="5"/>
        <v>3.3362162687868402E-2</v>
      </c>
      <c r="BA15" s="12"/>
      <c r="BB15" s="13" t="s">
        <v>52</v>
      </c>
      <c r="BC15" s="16">
        <v>85792</v>
      </c>
      <c r="BD15" s="17">
        <f t="shared" si="6"/>
        <v>3.3597175381077621E-2</v>
      </c>
      <c r="BE15" s="12"/>
      <c r="BF15" s="13" t="s">
        <v>6</v>
      </c>
      <c r="BG15" s="16">
        <v>82134</v>
      </c>
      <c r="BH15" s="17">
        <f t="shared" si="7"/>
        <v>3.259813493613252E-2</v>
      </c>
      <c r="BI15" s="12"/>
      <c r="BJ15" s="13" t="s">
        <v>10</v>
      </c>
      <c r="BK15" s="16">
        <v>82239</v>
      </c>
      <c r="BL15" s="17">
        <f t="shared" si="8"/>
        <v>3.2982145148870635E-2</v>
      </c>
      <c r="BM15" s="12"/>
    </row>
    <row r="16" spans="2:65" x14ac:dyDescent="0.25">
      <c r="B16" s="13" t="s">
        <v>166</v>
      </c>
      <c r="C16" s="16">
        <v>105327072</v>
      </c>
      <c r="D16" s="17">
        <f t="shared" si="9"/>
        <v>3.5202023298365338E-2</v>
      </c>
      <c r="F16" s="13" t="s">
        <v>166</v>
      </c>
      <c r="G16" s="16">
        <v>109240213</v>
      </c>
      <c r="H16" s="17">
        <f t="shared" si="10"/>
        <v>3.7426958019713664E-2</v>
      </c>
      <c r="I16" s="12"/>
      <c r="J16" s="13" t="s">
        <v>143</v>
      </c>
      <c r="K16" s="16">
        <v>102126582</v>
      </c>
      <c r="L16" s="17">
        <f t="shared" si="11"/>
        <v>3.4963490039096386E-2</v>
      </c>
      <c r="M16" s="12"/>
      <c r="N16" s="13" t="s">
        <v>143</v>
      </c>
      <c r="O16" s="16">
        <v>101124533</v>
      </c>
      <c r="P16" s="17">
        <f t="shared" si="12"/>
        <v>1.7310217051295099E-2</v>
      </c>
      <c r="Q16" s="12"/>
      <c r="R16" s="13" t="s">
        <v>143</v>
      </c>
      <c r="S16" s="16">
        <v>106862015</v>
      </c>
      <c r="T16" s="17">
        <f t="shared" si="13"/>
        <v>3.5796679488993566E-2</v>
      </c>
      <c r="U16" s="12"/>
      <c r="V16" s="13" t="s">
        <v>143</v>
      </c>
      <c r="W16" s="16">
        <v>110458272</v>
      </c>
      <c r="X16" s="17">
        <f t="shared" si="0"/>
        <v>3.7258179124148805E-2</v>
      </c>
      <c r="Y16" s="12"/>
      <c r="Z16" s="13" t="s">
        <v>143</v>
      </c>
      <c r="AA16" s="16">
        <v>116216745</v>
      </c>
      <c r="AB16" s="17">
        <f t="shared" si="14"/>
        <v>3.8658330125861104E-2</v>
      </c>
      <c r="AC16" s="12"/>
      <c r="AD16" s="13" t="s">
        <v>88</v>
      </c>
      <c r="AE16" s="16">
        <v>101550002</v>
      </c>
      <c r="AF16" s="17">
        <f t="shared" si="15"/>
        <v>3.4518629535394231E-2</v>
      </c>
      <c r="AG16" s="12"/>
      <c r="AH16" s="13" t="s">
        <v>88</v>
      </c>
      <c r="AI16" s="16">
        <v>90470069</v>
      </c>
      <c r="AJ16" s="17">
        <f t="shared" si="1"/>
        <v>3.2187425739299148E-2</v>
      </c>
      <c r="AK16" s="12"/>
      <c r="AL16" s="13" t="s">
        <v>25</v>
      </c>
      <c r="AM16" s="16">
        <v>112223</v>
      </c>
      <c r="AN16" s="17">
        <f t="shared" si="2"/>
        <v>3.9774952515533687E-2</v>
      </c>
      <c r="AO16" s="12"/>
      <c r="AP16" s="13" t="s">
        <v>25</v>
      </c>
      <c r="AQ16" s="16">
        <v>98227</v>
      </c>
      <c r="AR16" s="17">
        <f t="shared" si="3"/>
        <v>3.5561352900458476E-2</v>
      </c>
      <c r="AS16" s="12"/>
      <c r="AT16" s="13" t="s">
        <v>10</v>
      </c>
      <c r="AU16" s="16">
        <v>91928</v>
      </c>
      <c r="AV16" s="17">
        <f t="shared" si="4"/>
        <v>3.3955124923448793E-2</v>
      </c>
      <c r="AW16" s="12"/>
      <c r="AX16" s="13" t="s">
        <v>52</v>
      </c>
      <c r="AY16" s="16">
        <v>85123</v>
      </c>
      <c r="AZ16" s="17">
        <f t="shared" si="5"/>
        <v>3.2851956440273257E-2</v>
      </c>
      <c r="BA16" s="12"/>
      <c r="BB16" s="13" t="s">
        <v>6</v>
      </c>
      <c r="BC16" s="16">
        <v>82629</v>
      </c>
      <c r="BD16" s="17">
        <f t="shared" si="6"/>
        <v>3.2358506673851442E-2</v>
      </c>
      <c r="BE16" s="12"/>
      <c r="BF16" s="13" t="s">
        <v>22</v>
      </c>
      <c r="BG16" s="16">
        <v>71022</v>
      </c>
      <c r="BH16" s="17">
        <f t="shared" si="7"/>
        <v>2.8187897088099979E-2</v>
      </c>
      <c r="BI16" s="12"/>
      <c r="BJ16" s="13" t="s">
        <v>6</v>
      </c>
      <c r="BK16" s="16">
        <v>77806</v>
      </c>
      <c r="BL16" s="17">
        <f t="shared" si="8"/>
        <v>3.1204280030800821E-2</v>
      </c>
      <c r="BM16" s="12"/>
    </row>
    <row r="17" spans="2:65" x14ac:dyDescent="0.25">
      <c r="B17" s="13" t="s">
        <v>89</v>
      </c>
      <c r="C17" s="16">
        <v>98429374</v>
      </c>
      <c r="D17" s="17">
        <f t="shared" si="9"/>
        <v>3.2896700259469051E-2</v>
      </c>
      <c r="F17" s="13" t="s">
        <v>89</v>
      </c>
      <c r="G17" s="16">
        <v>94159687</v>
      </c>
      <c r="H17" s="17">
        <f t="shared" si="10"/>
        <v>3.2260195725711177E-2</v>
      </c>
      <c r="I17" s="12"/>
      <c r="J17" s="13" t="s">
        <v>89</v>
      </c>
      <c r="K17" s="16">
        <v>93078197</v>
      </c>
      <c r="L17" s="17">
        <f t="shared" si="11"/>
        <v>3.1865735148822974E-2</v>
      </c>
      <c r="M17" s="12"/>
      <c r="N17" s="13" t="s">
        <v>90</v>
      </c>
      <c r="O17" s="16">
        <v>91578359</v>
      </c>
      <c r="P17" s="17">
        <f t="shared" si="12"/>
        <v>1.5676129465946941E-2</v>
      </c>
      <c r="Q17" s="12"/>
      <c r="R17" s="13" t="s">
        <v>90</v>
      </c>
      <c r="S17" s="16">
        <v>93873958</v>
      </c>
      <c r="T17" s="17">
        <f t="shared" si="13"/>
        <v>3.144593508637511E-2</v>
      </c>
      <c r="U17" s="12"/>
      <c r="V17" s="13" t="s">
        <v>89</v>
      </c>
      <c r="W17" s="16">
        <v>88295255</v>
      </c>
      <c r="X17" s="17">
        <f t="shared" si="0"/>
        <v>2.9782472304133049E-2</v>
      </c>
      <c r="Y17" s="12"/>
      <c r="Z17" s="13" t="s">
        <v>89</v>
      </c>
      <c r="AA17" s="16">
        <v>95273542</v>
      </c>
      <c r="AB17" s="17">
        <f t="shared" si="14"/>
        <v>3.1691784509160825E-2</v>
      </c>
      <c r="AC17" s="12"/>
      <c r="AD17" s="13" t="s">
        <v>89</v>
      </c>
      <c r="AE17" s="16">
        <v>98202568</v>
      </c>
      <c r="AF17" s="17">
        <f t="shared" si="15"/>
        <v>3.3380777916837072E-2</v>
      </c>
      <c r="AG17" s="12"/>
      <c r="AH17" s="13" t="s">
        <v>89</v>
      </c>
      <c r="AI17" s="16">
        <v>88431601</v>
      </c>
      <c r="AJ17" s="17">
        <f t="shared" si="1"/>
        <v>3.1462179941465857E-2</v>
      </c>
      <c r="AK17" s="12"/>
      <c r="AL17" s="13" t="s">
        <v>74</v>
      </c>
      <c r="AM17" s="16">
        <v>99364</v>
      </c>
      <c r="AN17" s="17">
        <f t="shared" si="2"/>
        <v>3.5217365261608485E-2</v>
      </c>
      <c r="AO17" s="12"/>
      <c r="AP17" s="13" t="s">
        <v>10</v>
      </c>
      <c r="AQ17" s="16">
        <v>97909</v>
      </c>
      <c r="AR17" s="17">
        <f t="shared" si="3"/>
        <v>3.544622660908904E-2</v>
      </c>
      <c r="AS17" s="12"/>
      <c r="AT17" s="13" t="s">
        <v>25</v>
      </c>
      <c r="AU17" s="16">
        <v>86497</v>
      </c>
      <c r="AV17" s="17">
        <f t="shared" si="4"/>
        <v>3.1949095384469911E-2</v>
      </c>
      <c r="AW17" s="12"/>
      <c r="AX17" s="13" t="s">
        <v>25</v>
      </c>
      <c r="AY17" s="16">
        <v>79033</v>
      </c>
      <c r="AZ17" s="17">
        <f t="shared" si="5"/>
        <v>3.0501611472153429E-2</v>
      </c>
      <c r="BA17" s="12"/>
      <c r="BB17" s="13" t="s">
        <v>25</v>
      </c>
      <c r="BC17" s="16">
        <v>72045</v>
      </c>
      <c r="BD17" s="17">
        <f t="shared" si="6"/>
        <v>2.8213685429057923E-2</v>
      </c>
      <c r="BE17" s="12"/>
      <c r="BF17" s="13" t="s">
        <v>12</v>
      </c>
      <c r="BG17" s="16">
        <v>69368</v>
      </c>
      <c r="BH17" s="17">
        <f t="shared" si="7"/>
        <v>2.7531441598481025E-2</v>
      </c>
      <c r="BI17" s="12"/>
      <c r="BJ17" s="13" t="s">
        <v>12</v>
      </c>
      <c r="BK17" s="16">
        <v>70036</v>
      </c>
      <c r="BL17" s="17">
        <f t="shared" si="8"/>
        <v>2.8088103182751539E-2</v>
      </c>
      <c r="BM17" s="12"/>
    </row>
    <row r="18" spans="2:65" x14ac:dyDescent="0.25">
      <c r="B18" s="13" t="s">
        <v>90</v>
      </c>
      <c r="C18" s="16">
        <v>86647403</v>
      </c>
      <c r="D18" s="17">
        <f t="shared" si="9"/>
        <v>2.8958973616477732E-2</v>
      </c>
      <c r="F18" s="13" t="s">
        <v>90</v>
      </c>
      <c r="G18" s="16">
        <v>92495705</v>
      </c>
      <c r="H18" s="17">
        <f t="shared" si="10"/>
        <v>3.1690096283854913E-2</v>
      </c>
      <c r="I18" s="12"/>
      <c r="J18" s="13" t="s">
        <v>90</v>
      </c>
      <c r="K18" s="16">
        <v>92368077</v>
      </c>
      <c r="L18" s="17">
        <f t="shared" si="11"/>
        <v>3.1622622405202874E-2</v>
      </c>
      <c r="M18" s="12"/>
      <c r="N18" s="13" t="s">
        <v>89</v>
      </c>
      <c r="O18" s="16">
        <v>88523103</v>
      </c>
      <c r="P18" s="17">
        <f t="shared" si="12"/>
        <v>1.5153139218790284E-2</v>
      </c>
      <c r="Q18" s="12"/>
      <c r="R18" s="13" t="s">
        <v>89</v>
      </c>
      <c r="S18" s="16">
        <v>89906516</v>
      </c>
      <c r="T18" s="17">
        <f t="shared" si="13"/>
        <v>3.0116919816869182E-2</v>
      </c>
      <c r="U18" s="12"/>
      <c r="V18" s="13" t="s">
        <v>90</v>
      </c>
      <c r="W18" s="16">
        <v>81450722</v>
      </c>
      <c r="X18" s="17">
        <f t="shared" si="0"/>
        <v>2.7473773897777866E-2</v>
      </c>
      <c r="Y18" s="12"/>
      <c r="Z18" s="13" t="s">
        <v>90</v>
      </c>
      <c r="AA18" s="16">
        <v>85668972</v>
      </c>
      <c r="AB18" s="17">
        <f t="shared" si="14"/>
        <v>2.8496920999802153E-2</v>
      </c>
      <c r="AC18" s="12"/>
      <c r="AD18" s="13" t="s">
        <v>90</v>
      </c>
      <c r="AE18" s="16">
        <v>82444349</v>
      </c>
      <c r="AF18" s="17">
        <f t="shared" si="15"/>
        <v>2.8024282465476957E-2</v>
      </c>
      <c r="AG18" s="12"/>
      <c r="AH18" s="13" t="s">
        <v>90</v>
      </c>
      <c r="AI18" s="16">
        <v>81769493</v>
      </c>
      <c r="AJ18" s="17">
        <f t="shared" si="1"/>
        <v>2.9091936291964597E-2</v>
      </c>
      <c r="AK18" s="12"/>
      <c r="AL18" s="13" t="s">
        <v>20</v>
      </c>
      <c r="AM18" s="16">
        <v>79514</v>
      </c>
      <c r="AN18" s="17">
        <f t="shared" si="2"/>
        <v>2.8181973163434817E-2</v>
      </c>
      <c r="AO18" s="12"/>
      <c r="AP18" s="13" t="s">
        <v>20</v>
      </c>
      <c r="AQ18" s="16">
        <v>72416</v>
      </c>
      <c r="AR18" s="17">
        <f t="shared" si="3"/>
        <v>2.6216935584305753E-2</v>
      </c>
      <c r="AS18" s="12"/>
      <c r="AT18" s="13" t="s">
        <v>20</v>
      </c>
      <c r="AU18" s="16">
        <v>63514</v>
      </c>
      <c r="AV18" s="17">
        <f t="shared" si="4"/>
        <v>2.3459944787093446E-2</v>
      </c>
      <c r="AW18" s="12"/>
      <c r="AX18" s="13" t="s">
        <v>12</v>
      </c>
      <c r="AY18" s="16">
        <v>78682</v>
      </c>
      <c r="AZ18" s="17">
        <f t="shared" si="5"/>
        <v>3.0366148240000709E-2</v>
      </c>
      <c r="BA18" s="12"/>
      <c r="BB18" s="13" t="s">
        <v>12</v>
      </c>
      <c r="BC18" s="16">
        <v>71525</v>
      </c>
      <c r="BD18" s="17">
        <f t="shared" si="6"/>
        <v>2.8010047197076383E-2</v>
      </c>
      <c r="BE18" s="12"/>
      <c r="BF18" s="13" t="s">
        <v>58</v>
      </c>
      <c r="BG18" s="16">
        <v>64322</v>
      </c>
      <c r="BH18" s="17">
        <f t="shared" si="7"/>
        <v>2.5528736398591517E-2</v>
      </c>
      <c r="BI18" s="12"/>
      <c r="BJ18" s="13" t="s">
        <v>58</v>
      </c>
      <c r="BK18" s="16">
        <v>63368</v>
      </c>
      <c r="BL18" s="17">
        <f t="shared" si="8"/>
        <v>2.5413886036960986E-2</v>
      </c>
      <c r="BM18" s="12"/>
    </row>
    <row r="19" spans="2:65" x14ac:dyDescent="0.25">
      <c r="B19" s="13" t="s">
        <v>274</v>
      </c>
      <c r="C19" s="16">
        <v>78067102</v>
      </c>
      <c r="D19" s="17">
        <f t="shared" si="9"/>
        <v>2.6091297244452624E-2</v>
      </c>
      <c r="F19" s="13" t="s">
        <v>274</v>
      </c>
      <c r="G19" s="16">
        <v>65954898</v>
      </c>
      <c r="H19" s="17">
        <f t="shared" si="10"/>
        <v>2.2596909424192506E-2</v>
      </c>
      <c r="I19" s="12"/>
      <c r="J19" s="13" t="s">
        <v>164</v>
      </c>
      <c r="K19" s="16">
        <v>67449268</v>
      </c>
      <c r="L19" s="17">
        <f t="shared" si="11"/>
        <v>2.3091557199695009E-2</v>
      </c>
      <c r="M19" s="12"/>
      <c r="N19" s="13" t="s">
        <v>164</v>
      </c>
      <c r="O19" s="16">
        <v>66736616</v>
      </c>
      <c r="P19" s="17">
        <f t="shared" si="12"/>
        <v>1.1423788807300926E-2</v>
      </c>
      <c r="Q19" s="12"/>
      <c r="R19" s="13" t="s">
        <v>91</v>
      </c>
      <c r="S19" s="16">
        <v>71872766</v>
      </c>
      <c r="T19" s="17">
        <f t="shared" si="13"/>
        <v>2.4075967203963298E-2</v>
      </c>
      <c r="U19" s="12"/>
      <c r="V19" s="13" t="s">
        <v>91</v>
      </c>
      <c r="W19" s="16">
        <v>65081940</v>
      </c>
      <c r="X19" s="17">
        <f t="shared" si="0"/>
        <v>2.1952494225757079E-2</v>
      </c>
      <c r="Y19" s="12"/>
      <c r="Z19" s="13" t="s">
        <v>91</v>
      </c>
      <c r="AA19" s="16">
        <v>61280574</v>
      </c>
      <c r="AB19" s="17">
        <f t="shared" si="14"/>
        <v>2.0384365953411112E-2</v>
      </c>
      <c r="AC19" s="12"/>
      <c r="AD19" s="13" t="s">
        <v>91</v>
      </c>
      <c r="AE19" s="16">
        <v>54390859</v>
      </c>
      <c r="AF19" s="17">
        <f t="shared" si="15"/>
        <v>1.8488408419064958E-2</v>
      </c>
      <c r="AG19" s="12"/>
      <c r="AH19" s="13" t="s">
        <v>91</v>
      </c>
      <c r="AI19" s="16">
        <v>49291175</v>
      </c>
      <c r="AJ19" s="17">
        <f t="shared" si="1"/>
        <v>1.7536805845868191E-2</v>
      </c>
      <c r="AK19" s="12"/>
      <c r="AL19" s="13" t="s">
        <v>36</v>
      </c>
      <c r="AM19" s="16">
        <v>56841</v>
      </c>
      <c r="AN19" s="17">
        <f t="shared" si="2"/>
        <v>2.0146031347722394E-2</v>
      </c>
      <c r="AO19" s="12"/>
      <c r="AP19" s="13" t="s">
        <v>36</v>
      </c>
      <c r="AQ19" s="16">
        <v>57298</v>
      </c>
      <c r="AR19" s="17">
        <f t="shared" si="3"/>
        <v>2.0743730323541081E-2</v>
      </c>
      <c r="AS19" s="12"/>
      <c r="AT19" s="13" t="s">
        <v>15</v>
      </c>
      <c r="AU19" s="16">
        <v>28346</v>
      </c>
      <c r="AV19" s="17">
        <f t="shared" si="4"/>
        <v>1.0470063213385252E-2</v>
      </c>
      <c r="AW19" s="12"/>
      <c r="AX19" s="13" t="s">
        <v>20</v>
      </c>
      <c r="AY19" s="16">
        <v>58241</v>
      </c>
      <c r="AZ19" s="17">
        <f t="shared" si="5"/>
        <v>2.2477248158992925E-2</v>
      </c>
      <c r="BA19" s="12"/>
      <c r="BB19" s="13" t="s">
        <v>58</v>
      </c>
      <c r="BC19" s="16">
        <v>64204</v>
      </c>
      <c r="BD19" s="17">
        <f t="shared" si="6"/>
        <v>2.5143055857967032E-2</v>
      </c>
      <c r="BE19" s="12"/>
      <c r="BF19" s="13" t="s">
        <v>25</v>
      </c>
      <c r="BG19" s="16">
        <v>61004</v>
      </c>
      <c r="BH19" s="17">
        <f t="shared" si="7"/>
        <v>2.4211856522802104E-2</v>
      </c>
      <c r="BI19" s="12"/>
      <c r="BJ19" s="13" t="s">
        <v>25</v>
      </c>
      <c r="BK19" s="16">
        <v>56915</v>
      </c>
      <c r="BL19" s="17">
        <f t="shared" si="8"/>
        <v>2.2825895148870637E-2</v>
      </c>
      <c r="BM19" s="12"/>
    </row>
    <row r="20" spans="2:65" x14ac:dyDescent="0.25">
      <c r="B20" s="13" t="s">
        <v>181</v>
      </c>
      <c r="C20" s="16">
        <v>58924399</v>
      </c>
      <c r="D20" s="17">
        <f t="shared" si="9"/>
        <v>1.9693494056686349E-2</v>
      </c>
      <c r="F20" s="13" t="s">
        <v>91</v>
      </c>
      <c r="G20" s="16">
        <v>46054263</v>
      </c>
      <c r="H20" s="17">
        <f t="shared" si="10"/>
        <v>1.5778722144471215E-2</v>
      </c>
      <c r="I20" s="12"/>
      <c r="J20" s="13" t="s">
        <v>91</v>
      </c>
      <c r="K20" s="16">
        <v>54822830</v>
      </c>
      <c r="L20" s="17">
        <f t="shared" si="11"/>
        <v>1.8768839934543924E-2</v>
      </c>
      <c r="M20" s="12"/>
      <c r="N20" s="13" t="s">
        <v>91</v>
      </c>
      <c r="O20" s="16">
        <v>57420623</v>
      </c>
      <c r="P20" s="17">
        <f t="shared" si="12"/>
        <v>9.8291029670375587E-3</v>
      </c>
      <c r="Q20" s="12"/>
      <c r="R20" s="13" t="s">
        <v>164</v>
      </c>
      <c r="S20" s="16">
        <v>58224708</v>
      </c>
      <c r="T20" s="17">
        <f t="shared" si="13"/>
        <v>1.9504135408790854E-2</v>
      </c>
      <c r="U20" s="12"/>
      <c r="V20" s="13" t="s">
        <v>181</v>
      </c>
      <c r="W20" s="16">
        <v>63192779</v>
      </c>
      <c r="X20" s="17">
        <f t="shared" si="0"/>
        <v>2.1315269890649285E-2</v>
      </c>
      <c r="Y20" s="12"/>
      <c r="Z20" s="13" t="s">
        <v>150</v>
      </c>
      <c r="AA20" s="16">
        <v>37461686</v>
      </c>
      <c r="AB20" s="17">
        <f t="shared" si="14"/>
        <v>1.2461252674555197E-2</v>
      </c>
      <c r="AC20" s="12"/>
      <c r="AD20" s="13" t="s">
        <v>135</v>
      </c>
      <c r="AE20" s="16">
        <v>46155241</v>
      </c>
      <c r="AF20" s="17">
        <f t="shared" si="15"/>
        <v>1.5688977191707379E-2</v>
      </c>
      <c r="AG20" s="12"/>
      <c r="AH20" s="13" t="s">
        <v>92</v>
      </c>
      <c r="AI20" s="16">
        <v>35374985</v>
      </c>
      <c r="AJ20" s="17">
        <f t="shared" si="1"/>
        <v>1.2585706137974993E-2</v>
      </c>
      <c r="AK20" s="12"/>
      <c r="AL20" s="13" t="s">
        <v>11</v>
      </c>
      <c r="AM20" s="16">
        <v>40657</v>
      </c>
      <c r="AN20" s="17">
        <f t="shared" si="2"/>
        <v>1.4409971613876416E-2</v>
      </c>
      <c r="AO20" s="12"/>
      <c r="AP20" s="13" t="s">
        <v>43</v>
      </c>
      <c r="AQ20" s="16">
        <v>31745</v>
      </c>
      <c r="AR20" s="17">
        <f t="shared" si="3"/>
        <v>1.1492717356989975E-2</v>
      </c>
      <c r="AS20" s="12"/>
      <c r="AT20" s="13" t="s">
        <v>16</v>
      </c>
      <c r="AU20" s="16">
        <v>26828</v>
      </c>
      <c r="AV20" s="17">
        <f t="shared" si="4"/>
        <v>9.9093648447293979E-3</v>
      </c>
      <c r="AW20" s="12"/>
      <c r="AX20" s="13" t="s">
        <v>16</v>
      </c>
      <c r="AY20" s="16">
        <v>27264</v>
      </c>
      <c r="AZ20" s="17">
        <f t="shared" si="5"/>
        <v>1.0522135502597537E-2</v>
      </c>
      <c r="BA20" s="12"/>
      <c r="BB20" s="13" t="s">
        <v>20</v>
      </c>
      <c r="BC20" s="16">
        <v>55998</v>
      </c>
      <c r="BD20" s="17">
        <f t="shared" si="6"/>
        <v>2.1929487912504483E-2</v>
      </c>
      <c r="BE20" s="12"/>
      <c r="BF20" s="13" t="s">
        <v>20</v>
      </c>
      <c r="BG20" s="16">
        <v>56948</v>
      </c>
      <c r="BH20" s="17">
        <f t="shared" si="7"/>
        <v>2.2602072081511611E-2</v>
      </c>
      <c r="BI20" s="12"/>
      <c r="BJ20" s="13" t="s">
        <v>22</v>
      </c>
      <c r="BK20" s="16">
        <v>55748</v>
      </c>
      <c r="BL20" s="17">
        <f t="shared" si="8"/>
        <v>2.2357867043121149E-2</v>
      </c>
      <c r="BM20" s="12"/>
    </row>
    <row r="21" spans="2:65" x14ac:dyDescent="0.25">
      <c r="B21" s="13" t="s">
        <v>91</v>
      </c>
      <c r="C21" s="16">
        <v>44078623</v>
      </c>
      <c r="D21" s="17">
        <f t="shared" si="9"/>
        <v>1.4731793871625543E-2</v>
      </c>
      <c r="F21" s="13" t="s">
        <v>181</v>
      </c>
      <c r="G21" s="16">
        <v>44519624</v>
      </c>
      <c r="H21" s="17">
        <f t="shared" si="10"/>
        <v>1.5252937107523188E-2</v>
      </c>
      <c r="I21" s="12"/>
      <c r="J21" s="13" t="s">
        <v>181</v>
      </c>
      <c r="K21" s="16">
        <v>41357439</v>
      </c>
      <c r="L21" s="17">
        <f t="shared" si="11"/>
        <v>1.4158903374628131E-2</v>
      </c>
      <c r="M21" s="12"/>
      <c r="N21" s="13" t="s">
        <v>181</v>
      </c>
      <c r="O21" s="16">
        <v>35407207</v>
      </c>
      <c r="P21" s="17">
        <f t="shared" si="12"/>
        <v>6.0609074788027465E-3</v>
      </c>
      <c r="Q21" s="12"/>
      <c r="R21" s="13" t="s">
        <v>181</v>
      </c>
      <c r="S21" s="16">
        <v>45193163</v>
      </c>
      <c r="T21" s="17">
        <f t="shared" si="13"/>
        <v>1.5138823378960643E-2</v>
      </c>
      <c r="U21" s="12"/>
      <c r="V21" s="13" t="s">
        <v>95</v>
      </c>
      <c r="W21" s="16">
        <v>37949819</v>
      </c>
      <c r="X21" s="17">
        <f t="shared" si="0"/>
        <v>1.2800681455808267E-2</v>
      </c>
      <c r="Y21" s="12"/>
      <c r="Z21" s="13" t="s">
        <v>164</v>
      </c>
      <c r="AA21" s="16">
        <v>31224290</v>
      </c>
      <c r="AB21" s="17">
        <f t="shared" si="14"/>
        <v>1.0386445694771642E-2</v>
      </c>
      <c r="AC21" s="12"/>
      <c r="AD21" s="13" t="s">
        <v>150</v>
      </c>
      <c r="AE21" s="16">
        <v>34628983</v>
      </c>
      <c r="AF21" s="17">
        <f t="shared" si="15"/>
        <v>1.1770999624051851E-2</v>
      </c>
      <c r="AG21" s="12"/>
      <c r="AH21" s="13" t="s">
        <v>93</v>
      </c>
      <c r="AI21" s="16">
        <v>31554042</v>
      </c>
      <c r="AJ21" s="17">
        <f t="shared" si="1"/>
        <v>1.1226291688245826E-2</v>
      </c>
      <c r="AK21" s="12"/>
      <c r="AL21" s="13" t="s">
        <v>75</v>
      </c>
      <c r="AM21" s="16">
        <v>39365</v>
      </c>
      <c r="AN21" s="17">
        <f t="shared" si="2"/>
        <v>1.3952050878821485E-2</v>
      </c>
      <c r="AO21" s="12"/>
      <c r="AP21" s="13" t="s">
        <v>11</v>
      </c>
      <c r="AQ21" s="16">
        <v>31326</v>
      </c>
      <c r="AR21" s="17">
        <f t="shared" si="3"/>
        <v>1.1341025796978044E-2</v>
      </c>
      <c r="AS21" s="12"/>
      <c r="AT21" s="13" t="s">
        <v>43</v>
      </c>
      <c r="AU21" s="16">
        <v>22948</v>
      </c>
      <c r="AV21" s="17">
        <f t="shared" si="4"/>
        <v>8.4762227693771525E-3</v>
      </c>
      <c r="AW21" s="12"/>
      <c r="AX21" s="13" t="s">
        <v>15</v>
      </c>
      <c r="AY21" s="16">
        <v>26741</v>
      </c>
      <c r="AZ21" s="17">
        <f t="shared" si="5"/>
        <v>1.0320291427338641E-2</v>
      </c>
      <c r="BA21" s="12"/>
      <c r="BB21" s="13" t="s">
        <v>59</v>
      </c>
      <c r="BC21" s="16">
        <v>29998</v>
      </c>
      <c r="BD21" s="17">
        <f t="shared" si="6"/>
        <v>1.1747576313427436E-2</v>
      </c>
      <c r="BE21" s="12"/>
      <c r="BF21" s="13" t="s">
        <v>59</v>
      </c>
      <c r="BG21" s="16">
        <v>29736</v>
      </c>
      <c r="BH21" s="17">
        <f t="shared" si="7"/>
        <v>1.1801910785555756E-2</v>
      </c>
      <c r="BI21" s="12"/>
      <c r="BJ21" s="13" t="s">
        <v>20</v>
      </c>
      <c r="BK21" s="16">
        <v>52908</v>
      </c>
      <c r="BL21" s="17">
        <f t="shared" si="8"/>
        <v>2.1218878336755648E-2</v>
      </c>
      <c r="BM21" s="12"/>
    </row>
    <row r="22" spans="2:65" x14ac:dyDescent="0.25">
      <c r="B22" s="13" t="s">
        <v>100</v>
      </c>
      <c r="C22" s="16">
        <v>37985330</v>
      </c>
      <c r="D22" s="17">
        <f t="shared" si="9"/>
        <v>1.2695316087929377E-2</v>
      </c>
      <c r="F22" s="13" t="s">
        <v>100</v>
      </c>
      <c r="G22" s="16">
        <v>35953756</v>
      </c>
      <c r="H22" s="17">
        <f t="shared" si="10"/>
        <v>1.2318171848154747E-2</v>
      </c>
      <c r="I22" s="12"/>
      <c r="J22" s="13" t="s">
        <v>100</v>
      </c>
      <c r="K22" s="16">
        <v>33027535</v>
      </c>
      <c r="L22" s="17">
        <f t="shared" si="11"/>
        <v>1.1307123653549939E-2</v>
      </c>
      <c r="M22" s="12"/>
      <c r="N22" s="13" t="s">
        <v>100</v>
      </c>
      <c r="O22" s="16">
        <v>30363003</v>
      </c>
      <c r="P22" s="17">
        <f t="shared" si="12"/>
        <v>5.1974546301155646E-3</v>
      </c>
      <c r="Q22" s="12"/>
      <c r="R22" s="13" t="s">
        <v>95</v>
      </c>
      <c r="S22" s="16">
        <v>30043741</v>
      </c>
      <c r="T22" s="17">
        <f t="shared" si="13"/>
        <v>1.0064064085141339E-2</v>
      </c>
      <c r="U22" s="12"/>
      <c r="V22" s="13" t="s">
        <v>164</v>
      </c>
      <c r="W22" s="16">
        <v>29877097</v>
      </c>
      <c r="X22" s="17">
        <f t="shared" si="0"/>
        <v>1.0077708184096605E-2</v>
      </c>
      <c r="Y22" s="12"/>
      <c r="Z22" s="13" t="s">
        <v>137</v>
      </c>
      <c r="AA22" s="16">
        <v>29551592</v>
      </c>
      <c r="AB22" s="17">
        <f t="shared" si="14"/>
        <v>9.8300395462009894E-3</v>
      </c>
      <c r="AC22" s="12"/>
      <c r="AD22" s="13" t="s">
        <v>164</v>
      </c>
      <c r="AE22" s="16">
        <v>32082678</v>
      </c>
      <c r="AF22" s="17">
        <f t="shared" si="15"/>
        <v>1.0905465825449642E-2</v>
      </c>
      <c r="AG22" s="12"/>
      <c r="AH22" s="13" t="s">
        <v>94</v>
      </c>
      <c r="AI22" s="16">
        <v>28488623</v>
      </c>
      <c r="AJ22" s="17">
        <f t="shared" si="1"/>
        <v>1.0135677438550308E-2</v>
      </c>
      <c r="AK22" s="12"/>
      <c r="AL22" s="13" t="s">
        <v>15</v>
      </c>
      <c r="AM22" s="16">
        <v>28436</v>
      </c>
      <c r="AN22" s="17">
        <f t="shared" si="2"/>
        <v>1.0078509304970602E-2</v>
      </c>
      <c r="AO22" s="12"/>
      <c r="AP22" s="13" t="s">
        <v>15</v>
      </c>
      <c r="AQ22" s="16">
        <v>29413</v>
      </c>
      <c r="AR22" s="17">
        <f t="shared" si="3"/>
        <v>1.064845788694743E-2</v>
      </c>
      <c r="AS22" s="12"/>
      <c r="AT22" s="13" t="s">
        <v>3</v>
      </c>
      <c r="AU22" s="16">
        <v>21840</v>
      </c>
      <c r="AV22" s="17">
        <f t="shared" si="4"/>
        <v>8.0669646715703768E-3</v>
      </c>
      <c r="AW22" s="12"/>
      <c r="AX22" s="13" t="s">
        <v>51</v>
      </c>
      <c r="AY22" s="16">
        <v>20788</v>
      </c>
      <c r="AZ22" s="17">
        <f t="shared" si="5"/>
        <v>8.0228195726231508E-3</v>
      </c>
      <c r="BA22" s="12"/>
      <c r="BB22" s="13" t="s">
        <v>15</v>
      </c>
      <c r="BC22" s="16">
        <v>25486</v>
      </c>
      <c r="BD22" s="17">
        <f t="shared" si="6"/>
        <v>9.9806230390029876E-3</v>
      </c>
      <c r="BE22" s="12"/>
      <c r="BF22" s="13" t="s">
        <v>16</v>
      </c>
      <c r="BG22" s="16">
        <v>22095</v>
      </c>
      <c r="BH22" s="17">
        <f t="shared" si="7"/>
        <v>8.7692769305506603E-3</v>
      </c>
      <c r="BI22" s="12"/>
      <c r="BJ22" s="13" t="s">
        <v>59</v>
      </c>
      <c r="BK22" s="16">
        <v>31162</v>
      </c>
      <c r="BL22" s="17">
        <f t="shared" si="8"/>
        <v>1.2497593685831622E-2</v>
      </c>
      <c r="BM22" s="12"/>
    </row>
    <row r="23" spans="2:65" x14ac:dyDescent="0.25">
      <c r="B23" s="13" t="s">
        <v>145</v>
      </c>
      <c r="C23" s="16">
        <v>27325455</v>
      </c>
      <c r="D23" s="17">
        <f t="shared" si="9"/>
        <v>9.1326122076993994E-3</v>
      </c>
      <c r="F23" s="13" t="s">
        <v>188</v>
      </c>
      <c r="G23" s="16">
        <v>26257513</v>
      </c>
      <c r="H23" s="17">
        <f t="shared" si="10"/>
        <v>8.9961270649763902E-3</v>
      </c>
      <c r="I23" s="12"/>
      <c r="J23" s="13" t="s">
        <v>188</v>
      </c>
      <c r="K23" s="16">
        <v>26516467</v>
      </c>
      <c r="L23" s="17">
        <f t="shared" si="11"/>
        <v>9.0780305349544357E-3</v>
      </c>
      <c r="M23" s="12"/>
      <c r="N23" s="13" t="s">
        <v>95</v>
      </c>
      <c r="O23" s="16">
        <v>28976647</v>
      </c>
      <c r="P23" s="17">
        <f t="shared" si="12"/>
        <v>4.9601420556252057E-3</v>
      </c>
      <c r="Q23" s="12"/>
      <c r="R23" s="13" t="s">
        <v>137</v>
      </c>
      <c r="S23" s="16">
        <v>26708641</v>
      </c>
      <c r="T23" s="17">
        <f t="shared" si="13"/>
        <v>8.9468709855751137E-3</v>
      </c>
      <c r="U23" s="12"/>
      <c r="V23" s="13" t="s">
        <v>137</v>
      </c>
      <c r="W23" s="16">
        <v>28669109</v>
      </c>
      <c r="X23" s="17">
        <f t="shared" si="0"/>
        <v>9.6702472264978637E-3</v>
      </c>
      <c r="Y23" s="12"/>
      <c r="Z23" s="13" t="s">
        <v>145</v>
      </c>
      <c r="AA23" s="16">
        <v>29399863</v>
      </c>
      <c r="AB23" s="17">
        <f t="shared" si="14"/>
        <v>9.7795684219953785E-3</v>
      </c>
      <c r="AC23" s="12"/>
      <c r="AD23" s="13" t="s">
        <v>137</v>
      </c>
      <c r="AE23" s="16">
        <v>30737133</v>
      </c>
      <c r="AF23" s="17">
        <f t="shared" si="15"/>
        <v>1.0448091443731737E-2</v>
      </c>
      <c r="AG23" s="12"/>
      <c r="AH23" s="13" t="s">
        <v>40</v>
      </c>
      <c r="AI23" s="16">
        <v>24597843</v>
      </c>
      <c r="AJ23" s="17">
        <f t="shared" si="1"/>
        <v>8.7514163928562854E-3</v>
      </c>
      <c r="AK23" s="12"/>
      <c r="AL23" s="13" t="s">
        <v>16</v>
      </c>
      <c r="AM23" s="16">
        <v>26311</v>
      </c>
      <c r="AN23" s="17">
        <f t="shared" si="2"/>
        <v>9.3253502012618332E-3</v>
      </c>
      <c r="AO23" s="12"/>
      <c r="AP23" s="13" t="s">
        <v>16</v>
      </c>
      <c r="AQ23" s="16">
        <v>26534</v>
      </c>
      <c r="AR23" s="17">
        <f t="shared" si="3"/>
        <v>9.606166714454939E-3</v>
      </c>
      <c r="AS23" s="12"/>
      <c r="AT23" s="13" t="s">
        <v>36</v>
      </c>
      <c r="AU23" s="16">
        <v>21009</v>
      </c>
      <c r="AV23" s="17">
        <f t="shared" si="4"/>
        <v>7.760021098215295E-3</v>
      </c>
      <c r="AW23" s="12"/>
      <c r="AX23" s="13" t="s">
        <v>3</v>
      </c>
      <c r="AY23" s="16">
        <v>19496</v>
      </c>
      <c r="AZ23" s="17">
        <f t="shared" si="5"/>
        <v>7.5241913790581559E-3</v>
      </c>
      <c r="BA23" s="12"/>
      <c r="BB23" s="13" t="s">
        <v>16</v>
      </c>
      <c r="BC23" s="16">
        <v>22942</v>
      </c>
      <c r="BD23" s="17">
        <f t="shared" si="6"/>
        <v>8.9843621502317568E-3</v>
      </c>
      <c r="BE23" s="12"/>
      <c r="BF23" s="13" t="s">
        <v>44</v>
      </c>
      <c r="BG23" s="16">
        <v>21091</v>
      </c>
      <c r="BH23" s="17">
        <f t="shared" si="7"/>
        <v>8.3707997167795419E-3</v>
      </c>
      <c r="BI23" s="12"/>
      <c r="BJ23" s="13" t="s">
        <v>64</v>
      </c>
      <c r="BK23" s="16">
        <v>28132</v>
      </c>
      <c r="BL23" s="17">
        <f t="shared" si="8"/>
        <v>1.1282405030800821E-2</v>
      </c>
      <c r="BM23" s="12"/>
    </row>
    <row r="24" spans="2:65" x14ac:dyDescent="0.25">
      <c r="B24" s="13" t="s">
        <v>188</v>
      </c>
      <c r="C24" s="16">
        <v>26399669</v>
      </c>
      <c r="D24" s="17">
        <f t="shared" si="9"/>
        <v>8.8231994449359911E-3</v>
      </c>
      <c r="F24" s="13" t="s">
        <v>137</v>
      </c>
      <c r="G24" s="16">
        <v>24372644</v>
      </c>
      <c r="H24" s="17">
        <f t="shared" si="10"/>
        <v>8.3503491870473203E-3</v>
      </c>
      <c r="I24" s="12"/>
      <c r="J24" s="13" t="s">
        <v>137</v>
      </c>
      <c r="K24" s="16">
        <v>25169860</v>
      </c>
      <c r="L24" s="17">
        <f t="shared" si="11"/>
        <v>8.6170136330955497E-3</v>
      </c>
      <c r="M24" s="12"/>
      <c r="N24" s="13" t="s">
        <v>188</v>
      </c>
      <c r="O24" s="16">
        <v>27141705</v>
      </c>
      <c r="P24" s="17">
        <f t="shared" si="12"/>
        <v>4.6460417739800234E-3</v>
      </c>
      <c r="Q24" s="12"/>
      <c r="R24" s="13" t="s">
        <v>94</v>
      </c>
      <c r="S24" s="16">
        <v>26403911</v>
      </c>
      <c r="T24" s="17">
        <f t="shared" si="13"/>
        <v>8.8447924112502619E-3</v>
      </c>
      <c r="U24" s="12"/>
      <c r="V24" s="13" t="s">
        <v>94</v>
      </c>
      <c r="W24" s="16">
        <v>27050456</v>
      </c>
      <c r="X24" s="17">
        <f t="shared" si="0"/>
        <v>9.1242667189099774E-3</v>
      </c>
      <c r="Y24" s="12"/>
      <c r="Z24" s="13" t="s">
        <v>94</v>
      </c>
      <c r="AA24" s="16">
        <v>28341666</v>
      </c>
      <c r="AB24" s="17">
        <f t="shared" si="14"/>
        <v>9.4275698441295477E-3</v>
      </c>
      <c r="AC24" s="12"/>
      <c r="AD24" s="13" t="s">
        <v>149</v>
      </c>
      <c r="AE24" s="16">
        <v>28685967</v>
      </c>
      <c r="AF24" s="17">
        <f t="shared" si="15"/>
        <v>9.7508640889789871E-3</v>
      </c>
      <c r="AG24" s="12"/>
      <c r="AH24" s="13" t="s">
        <v>44</v>
      </c>
      <c r="AI24" s="16">
        <v>24304445</v>
      </c>
      <c r="AJ24" s="17">
        <f t="shared" si="1"/>
        <v>8.6470313023899702E-3</v>
      </c>
      <c r="AK24" s="12"/>
      <c r="AL24" s="13" t="s">
        <v>40</v>
      </c>
      <c r="AM24" s="16">
        <v>21291</v>
      </c>
      <c r="AN24" s="17">
        <f t="shared" si="2"/>
        <v>7.5461225774415908E-3</v>
      </c>
      <c r="AO24" s="12"/>
      <c r="AP24" s="13" t="s">
        <v>3</v>
      </c>
      <c r="AQ24" s="16">
        <v>22100</v>
      </c>
      <c r="AR24" s="17">
        <f t="shared" si="3"/>
        <v>8.0009152178131503E-3</v>
      </c>
      <c r="AS24" s="12"/>
      <c r="AT24" s="13" t="s">
        <v>40</v>
      </c>
      <c r="AU24" s="16">
        <v>18434</v>
      </c>
      <c r="AV24" s="17">
        <f t="shared" si="4"/>
        <v>6.8089023239802345E-3</v>
      </c>
      <c r="AW24" s="12"/>
      <c r="AX24" s="13" t="s">
        <v>43</v>
      </c>
      <c r="AY24" s="16">
        <v>18452</v>
      </c>
      <c r="AZ24" s="17">
        <f t="shared" si="5"/>
        <v>7.1212750988090424E-3</v>
      </c>
      <c r="BA24" s="12"/>
      <c r="BB24" s="13" t="s">
        <v>3</v>
      </c>
      <c r="BC24" s="16">
        <v>19224</v>
      </c>
      <c r="BD24" s="17">
        <f t="shared" si="6"/>
        <v>7.528348791563738E-3</v>
      </c>
      <c r="BE24" s="12"/>
      <c r="BF24" s="13" t="s">
        <v>15</v>
      </c>
      <c r="BG24" s="16">
        <v>18454</v>
      </c>
      <c r="BH24" s="17">
        <f t="shared" si="7"/>
        <v>7.3242016961476307E-3</v>
      </c>
      <c r="BI24" s="12"/>
      <c r="BJ24" s="13" t="s">
        <v>16</v>
      </c>
      <c r="BK24" s="16">
        <v>21533</v>
      </c>
      <c r="BL24" s="17">
        <f t="shared" si="8"/>
        <v>8.6358604979466114E-3</v>
      </c>
      <c r="BM24" s="12"/>
    </row>
    <row r="25" spans="2:65" x14ac:dyDescent="0.25">
      <c r="B25" s="13" t="s">
        <v>137</v>
      </c>
      <c r="C25" s="16">
        <v>24733857</v>
      </c>
      <c r="D25" s="17">
        <f t="shared" si="9"/>
        <v>8.266457937541799E-3</v>
      </c>
      <c r="F25" s="13" t="s">
        <v>145</v>
      </c>
      <c r="G25" s="16">
        <v>23906034</v>
      </c>
      <c r="H25" s="17">
        <f t="shared" si="10"/>
        <v>8.1904832146001728E-3</v>
      </c>
      <c r="I25" s="12"/>
      <c r="J25" s="13" t="s">
        <v>95</v>
      </c>
      <c r="K25" s="16">
        <v>24925261</v>
      </c>
      <c r="L25" s="17">
        <f t="shared" si="11"/>
        <v>8.5332740764336723E-3</v>
      </c>
      <c r="M25" s="12"/>
      <c r="N25" s="13" t="s">
        <v>137</v>
      </c>
      <c r="O25" s="16">
        <v>25615887</v>
      </c>
      <c r="P25" s="17">
        <f t="shared" si="12"/>
        <v>4.3848564811809652E-3</v>
      </c>
      <c r="Q25" s="12"/>
      <c r="R25" s="13" t="s">
        <v>145</v>
      </c>
      <c r="S25" s="16">
        <v>26072124</v>
      </c>
      <c r="T25" s="17">
        <f t="shared" si="13"/>
        <v>8.7336502725060619E-3</v>
      </c>
      <c r="U25" s="12"/>
      <c r="V25" s="13" t="s">
        <v>180</v>
      </c>
      <c r="W25" s="16">
        <v>21670962</v>
      </c>
      <c r="X25" s="17">
        <f t="shared" si="0"/>
        <v>7.309733977991454E-3</v>
      </c>
      <c r="Y25" s="12"/>
      <c r="Z25" s="13" t="s">
        <v>95</v>
      </c>
      <c r="AA25" s="16">
        <v>27008957</v>
      </c>
      <c r="AB25" s="17">
        <f t="shared" si="14"/>
        <v>8.9842576133171443E-3</v>
      </c>
      <c r="AC25" s="12"/>
      <c r="AD25" s="13" t="s">
        <v>145</v>
      </c>
      <c r="AE25" s="16">
        <v>26035528</v>
      </c>
      <c r="AF25" s="17">
        <f t="shared" si="15"/>
        <v>8.849933314529955E-3</v>
      </c>
      <c r="AG25" s="12"/>
      <c r="AH25" s="13" t="s">
        <v>95</v>
      </c>
      <c r="AI25" s="16">
        <v>20092622</v>
      </c>
      <c r="AJ25" s="17">
        <f t="shared" si="1"/>
        <v>7.1485496328383292E-3</v>
      </c>
      <c r="AK25" s="12"/>
      <c r="AL25" s="13" t="s">
        <v>44</v>
      </c>
      <c r="AM25" s="16">
        <v>16581</v>
      </c>
      <c r="AN25" s="17">
        <f t="shared" si="2"/>
        <v>5.8767675758094511E-3</v>
      </c>
      <c r="AO25" s="12"/>
      <c r="AP25" s="13" t="s">
        <v>40</v>
      </c>
      <c r="AQ25" s="16">
        <v>15555</v>
      </c>
      <c r="AR25" s="17">
        <f t="shared" si="3"/>
        <v>5.6314134033069486E-3</v>
      </c>
      <c r="AS25" s="12"/>
      <c r="AT25" s="13" t="s">
        <v>11</v>
      </c>
      <c r="AU25" s="16">
        <v>17775</v>
      </c>
      <c r="AV25" s="17">
        <f t="shared" si="4"/>
        <v>6.5654897910789123E-3</v>
      </c>
      <c r="AW25" s="12"/>
      <c r="AX25" s="13" t="s">
        <v>40</v>
      </c>
      <c r="AY25" s="16">
        <v>17206</v>
      </c>
      <c r="AZ25" s="17">
        <f t="shared" si="5"/>
        <v>6.6403999214236066E-3</v>
      </c>
      <c r="BA25" s="12"/>
      <c r="BB25" s="13" t="s">
        <v>40</v>
      </c>
      <c r="BC25" s="16">
        <v>16904</v>
      </c>
      <c r="BD25" s="17">
        <f t="shared" si="6"/>
        <v>6.6198089873384016E-3</v>
      </c>
      <c r="BE25" s="12"/>
      <c r="BF25" s="13" t="s">
        <v>40</v>
      </c>
      <c r="BG25" s="16">
        <v>16035</v>
      </c>
      <c r="BH25" s="17">
        <f t="shared" si="7"/>
        <v>6.3641256203385314E-3</v>
      </c>
      <c r="BI25" s="12"/>
      <c r="BJ25" s="13" t="s">
        <v>44</v>
      </c>
      <c r="BK25" s="16">
        <v>20045</v>
      </c>
      <c r="BL25" s="17">
        <f t="shared" si="8"/>
        <v>8.0390945841889109E-3</v>
      </c>
      <c r="BM25" s="12"/>
    </row>
    <row r="26" spans="2:65" x14ac:dyDescent="0.25">
      <c r="B26" s="13" t="s">
        <v>180</v>
      </c>
      <c r="C26" s="16">
        <v>21351258</v>
      </c>
      <c r="D26" s="17">
        <f t="shared" si="9"/>
        <v>7.1359382473426139E-3</v>
      </c>
      <c r="F26" s="13" t="s">
        <v>95</v>
      </c>
      <c r="G26" s="16">
        <v>23492914</v>
      </c>
      <c r="H26" s="17">
        <f t="shared" si="10"/>
        <v>8.0489435336302713E-3</v>
      </c>
      <c r="I26" s="12"/>
      <c r="J26" s="13" t="s">
        <v>180</v>
      </c>
      <c r="K26" s="16">
        <v>22540764</v>
      </c>
      <c r="L26" s="17">
        <f t="shared" si="11"/>
        <v>7.7169309121460899E-3</v>
      </c>
      <c r="M26" s="12"/>
      <c r="N26" s="13" t="s">
        <v>180</v>
      </c>
      <c r="O26" s="16">
        <v>22141363</v>
      </c>
      <c r="P26" s="17">
        <f t="shared" si="12"/>
        <v>3.7900971007847756E-3</v>
      </c>
      <c r="Q26" s="12"/>
      <c r="R26" s="13" t="s">
        <v>100</v>
      </c>
      <c r="S26" s="16">
        <v>25204604</v>
      </c>
      <c r="T26" s="17">
        <f t="shared" si="13"/>
        <v>8.4430480843450794E-3</v>
      </c>
      <c r="U26" s="12"/>
      <c r="V26" s="13" t="s">
        <v>145</v>
      </c>
      <c r="W26" s="16">
        <v>21574147</v>
      </c>
      <c r="X26" s="17">
        <f t="shared" si="0"/>
        <v>7.277077749113417E-3</v>
      </c>
      <c r="Y26" s="12"/>
      <c r="Z26" s="13" t="s">
        <v>135</v>
      </c>
      <c r="AA26" s="16">
        <v>24505826</v>
      </c>
      <c r="AB26" s="17">
        <f t="shared" si="14"/>
        <v>8.1516162882974436E-3</v>
      </c>
      <c r="AC26" s="12"/>
      <c r="AD26" s="13" t="s">
        <v>95</v>
      </c>
      <c r="AE26" s="16">
        <v>21416271</v>
      </c>
      <c r="AF26" s="17">
        <f t="shared" si="15"/>
        <v>7.2797667170760565E-3</v>
      </c>
      <c r="AG26" s="12"/>
      <c r="AH26" s="13" t="s">
        <v>96</v>
      </c>
      <c r="AI26" s="16">
        <v>15589964</v>
      </c>
      <c r="AJ26" s="17">
        <f t="shared" si="1"/>
        <v>5.546594736523823E-3</v>
      </c>
      <c r="AK26" s="12"/>
      <c r="AL26" s="13" t="s">
        <v>0</v>
      </c>
      <c r="AM26" s="16">
        <v>14675</v>
      </c>
      <c r="AN26" s="17">
        <f t="shared" si="2"/>
        <v>5.2012281632593752E-3</v>
      </c>
      <c r="AO26" s="12"/>
      <c r="AP26" s="13" t="s">
        <v>0</v>
      </c>
      <c r="AQ26" s="16">
        <v>14823</v>
      </c>
      <c r="AR26" s="17">
        <f t="shared" si="3"/>
        <v>5.3664057137395626E-3</v>
      </c>
      <c r="AS26" s="12"/>
      <c r="AT26" s="13" t="s">
        <v>0</v>
      </c>
      <c r="AU26" s="16">
        <v>14770</v>
      </c>
      <c r="AV26" s="17">
        <f t="shared" si="4"/>
        <v>5.4555434157094532E-3</v>
      </c>
      <c r="AW26" s="12"/>
      <c r="AX26" s="13" t="s">
        <v>0</v>
      </c>
      <c r="AY26" s="16">
        <v>14434</v>
      </c>
      <c r="AZ26" s="17">
        <f t="shared" si="5"/>
        <v>5.5705877290380297E-3</v>
      </c>
      <c r="BA26" s="12"/>
      <c r="BB26" s="13" t="s">
        <v>43</v>
      </c>
      <c r="BC26" s="16">
        <v>16578</v>
      </c>
      <c r="BD26" s="17">
        <f t="shared" si="6"/>
        <v>6.4921434803653583E-3</v>
      </c>
      <c r="BE26" s="12"/>
      <c r="BF26" s="13" t="s">
        <v>43</v>
      </c>
      <c r="BG26" s="16">
        <v>15741</v>
      </c>
      <c r="BH26" s="17">
        <f t="shared" si="7"/>
        <v>6.2474400617242793E-3</v>
      </c>
      <c r="BI26" s="12"/>
      <c r="BJ26" s="13" t="s">
        <v>43</v>
      </c>
      <c r="BK26" s="16">
        <v>17447</v>
      </c>
      <c r="BL26" s="17">
        <f t="shared" si="8"/>
        <v>6.9971605492813145E-3</v>
      </c>
      <c r="BM26" s="12"/>
    </row>
    <row r="27" spans="2:65" x14ac:dyDescent="0.25">
      <c r="B27" s="13" t="s">
        <v>95</v>
      </c>
      <c r="C27" s="16">
        <v>14946257</v>
      </c>
      <c r="D27" s="17">
        <f t="shared" si="9"/>
        <v>4.9952825721515928E-3</v>
      </c>
      <c r="F27" s="13" t="s">
        <v>180</v>
      </c>
      <c r="G27" s="16">
        <v>22268500</v>
      </c>
      <c r="H27" s="17">
        <f t="shared" si="10"/>
        <v>7.6294451628540283E-3</v>
      </c>
      <c r="I27" s="12"/>
      <c r="J27" s="13" t="s">
        <v>145</v>
      </c>
      <c r="K27" s="16">
        <v>21876627</v>
      </c>
      <c r="L27" s="17">
        <f t="shared" si="11"/>
        <v>7.4895606533030464E-3</v>
      </c>
      <c r="M27" s="12"/>
      <c r="N27" s="13" t="s">
        <v>145</v>
      </c>
      <c r="O27" s="16">
        <v>21728307</v>
      </c>
      <c r="P27" s="17">
        <f t="shared" si="12"/>
        <v>3.7193913204738816E-3</v>
      </c>
      <c r="Q27" s="12"/>
      <c r="R27" s="13" t="s">
        <v>180</v>
      </c>
      <c r="S27" s="16">
        <v>22126061</v>
      </c>
      <c r="T27" s="17">
        <f t="shared" si="13"/>
        <v>7.4117965487635658E-3</v>
      </c>
      <c r="U27" s="12"/>
      <c r="V27" s="13" t="s">
        <v>100</v>
      </c>
      <c r="W27" s="16">
        <v>14297965</v>
      </c>
      <c r="X27" s="17">
        <f t="shared" si="0"/>
        <v>4.822781774829958E-3</v>
      </c>
      <c r="Y27" s="12"/>
      <c r="Z27" s="13" t="s">
        <v>180</v>
      </c>
      <c r="AA27" s="16">
        <v>23454571</v>
      </c>
      <c r="AB27" s="17">
        <f t="shared" si="14"/>
        <v>7.801926896837872E-3</v>
      </c>
      <c r="AC27" s="12"/>
      <c r="AD27" s="13" t="s">
        <v>96</v>
      </c>
      <c r="AE27" s="16">
        <v>16017906</v>
      </c>
      <c r="AF27" s="17">
        <f t="shared" si="15"/>
        <v>5.4447676243942218E-3</v>
      </c>
      <c r="AG27" s="12"/>
      <c r="AH27" s="13" t="s">
        <v>97</v>
      </c>
      <c r="AI27" s="16">
        <v>14852791</v>
      </c>
      <c r="AJ27" s="17">
        <f t="shared" si="1"/>
        <v>5.2843234521444951E-3</v>
      </c>
      <c r="AK27" s="12"/>
      <c r="AL27" s="13" t="s">
        <v>14</v>
      </c>
      <c r="AM27" s="16">
        <v>11079</v>
      </c>
      <c r="AN27" s="17">
        <f t="shared" si="2"/>
        <v>3.9267057458773841E-3</v>
      </c>
      <c r="AO27" s="12"/>
      <c r="AP27" s="13" t="s">
        <v>14</v>
      </c>
      <c r="AQ27" s="16">
        <v>10906</v>
      </c>
      <c r="AR27" s="17">
        <f t="shared" si="3"/>
        <v>3.9483249486638112E-3</v>
      </c>
      <c r="AS27" s="12"/>
      <c r="AT27" s="13" t="s">
        <v>14</v>
      </c>
      <c r="AU27" s="16">
        <v>10658</v>
      </c>
      <c r="AV27" s="17">
        <f t="shared" si="4"/>
        <v>3.9367083090474852E-3</v>
      </c>
      <c r="AW27" s="12"/>
      <c r="AX27" s="13" t="s">
        <v>14</v>
      </c>
      <c r="AY27" s="16">
        <v>10685</v>
      </c>
      <c r="AZ27" s="17">
        <f t="shared" si="5"/>
        <v>4.1237169104040008E-3</v>
      </c>
      <c r="BA27" s="12"/>
      <c r="BB27" s="13" t="s">
        <v>0</v>
      </c>
      <c r="BC27" s="16">
        <v>14778</v>
      </c>
      <c r="BD27" s="17">
        <f t="shared" si="6"/>
        <v>5.7872419081215626E-3</v>
      </c>
      <c r="BE27" s="12"/>
      <c r="BF27" s="13" t="s">
        <v>0</v>
      </c>
      <c r="BG27" s="16">
        <v>15268</v>
      </c>
      <c r="BH27" s="17">
        <f t="shared" si="7"/>
        <v>6.0597112548380853E-3</v>
      </c>
      <c r="BI27" s="12"/>
      <c r="BJ27" s="13" t="s">
        <v>0</v>
      </c>
      <c r="BK27" s="16">
        <v>15159</v>
      </c>
      <c r="BL27" s="17">
        <f t="shared" si="8"/>
        <v>6.0795527464065705E-3</v>
      </c>
      <c r="BM27" s="12"/>
    </row>
    <row r="28" spans="2:65" x14ac:dyDescent="0.25">
      <c r="B28" s="13" t="s">
        <v>98</v>
      </c>
      <c r="C28" s="16">
        <v>11274099</v>
      </c>
      <c r="D28" s="17">
        <f t="shared" si="9"/>
        <v>3.7679875470769506E-3</v>
      </c>
      <c r="F28" s="13" t="s">
        <v>98</v>
      </c>
      <c r="G28" s="16">
        <v>11339085</v>
      </c>
      <c r="H28" s="17">
        <f t="shared" si="10"/>
        <v>3.8849014169989298E-3</v>
      </c>
      <c r="I28" s="12"/>
      <c r="J28" s="13" t="s">
        <v>98</v>
      </c>
      <c r="K28" s="16">
        <v>11351282</v>
      </c>
      <c r="L28" s="17">
        <f t="shared" si="11"/>
        <v>3.8861619312587407E-3</v>
      </c>
      <c r="M28" s="12"/>
      <c r="N28" s="13" t="s">
        <v>98</v>
      </c>
      <c r="O28" s="16">
        <v>11267458</v>
      </c>
      <c r="P28" s="17">
        <f t="shared" si="12"/>
        <v>1.9287322058273572E-3</v>
      </c>
      <c r="Q28" s="12"/>
      <c r="R28" s="13" t="s">
        <v>183</v>
      </c>
      <c r="S28" s="16">
        <v>13816824</v>
      </c>
      <c r="T28" s="17">
        <f t="shared" si="13"/>
        <v>4.6283650957155732E-3</v>
      </c>
      <c r="U28" s="12"/>
      <c r="V28" s="13" t="s">
        <v>166</v>
      </c>
      <c r="W28" s="16">
        <v>12723546</v>
      </c>
      <c r="X28" s="17">
        <f t="shared" si="0"/>
        <v>4.291721637310667E-3</v>
      </c>
      <c r="Y28" s="12"/>
      <c r="Z28" s="13" t="s">
        <v>147</v>
      </c>
      <c r="AA28" s="16">
        <v>14883409</v>
      </c>
      <c r="AB28" s="17">
        <f t="shared" si="14"/>
        <v>4.9508161540766978E-3</v>
      </c>
      <c r="AC28" s="12"/>
      <c r="AD28" s="13" t="s">
        <v>147</v>
      </c>
      <c r="AE28" s="16">
        <v>14569566</v>
      </c>
      <c r="AF28" s="17">
        <f t="shared" si="15"/>
        <v>4.9524514164507412E-3</v>
      </c>
      <c r="AG28" s="12"/>
      <c r="AH28" s="13" t="s">
        <v>98</v>
      </c>
      <c r="AI28" s="16">
        <v>11057036</v>
      </c>
      <c r="AJ28" s="17">
        <f t="shared" si="1"/>
        <v>3.9338703847651233E-3</v>
      </c>
      <c r="AK28" s="12"/>
      <c r="AL28" s="13" t="s">
        <v>17</v>
      </c>
      <c r="AM28" s="16">
        <v>9130</v>
      </c>
      <c r="AN28" s="17">
        <f t="shared" si="2"/>
        <v>3.2359259373463778E-3</v>
      </c>
      <c r="AO28" s="12"/>
      <c r="AP28" s="13" t="s">
        <v>17</v>
      </c>
      <c r="AQ28" s="16">
        <v>8750</v>
      </c>
      <c r="AR28" s="17">
        <f t="shared" si="3"/>
        <v>3.1677831744735324E-3</v>
      </c>
      <c r="AS28" s="12"/>
      <c r="AT28" s="13" t="s">
        <v>2</v>
      </c>
      <c r="AU28" s="16">
        <v>9865</v>
      </c>
      <c r="AV28" s="17">
        <f t="shared" si="4"/>
        <v>3.6438006632345129E-3</v>
      </c>
      <c r="AW28" s="12"/>
      <c r="AX28" s="13" t="s">
        <v>21</v>
      </c>
      <c r="AY28" s="16">
        <v>10375</v>
      </c>
      <c r="AZ28" s="17">
        <f t="shared" si="5"/>
        <v>4.0040770187591487E-3</v>
      </c>
      <c r="BA28" s="12"/>
      <c r="BB28" s="13" t="s">
        <v>44</v>
      </c>
      <c r="BC28" s="16">
        <v>13797</v>
      </c>
      <c r="BD28" s="17">
        <f t="shared" si="6"/>
        <v>5.4030705512486937E-3</v>
      </c>
      <c r="BE28" s="12"/>
      <c r="BF28" s="13" t="s">
        <v>21</v>
      </c>
      <c r="BG28" s="16">
        <v>11954</v>
      </c>
      <c r="BH28" s="17">
        <f t="shared" si="7"/>
        <v>4.7444189376692732E-3</v>
      </c>
      <c r="BI28" s="12"/>
      <c r="BJ28" s="13" t="s">
        <v>40</v>
      </c>
      <c r="BK28" s="16">
        <v>14185</v>
      </c>
      <c r="BL28" s="17">
        <f t="shared" si="8"/>
        <v>5.688927746406571E-3</v>
      </c>
      <c r="BM28" s="12"/>
    </row>
    <row r="29" spans="2:65" x14ac:dyDescent="0.25">
      <c r="B29" s="13" t="s">
        <v>281</v>
      </c>
      <c r="C29" s="16">
        <v>8559903</v>
      </c>
      <c r="D29" s="17">
        <f t="shared" si="9"/>
        <v>2.8608590281304636E-3</v>
      </c>
      <c r="F29" s="13" t="s">
        <v>169</v>
      </c>
      <c r="G29" s="16">
        <v>6595301</v>
      </c>
      <c r="H29" s="17">
        <f t="shared" si="10"/>
        <v>2.2596262573597835E-3</v>
      </c>
      <c r="I29" s="12"/>
      <c r="J29" s="13" t="s">
        <v>166</v>
      </c>
      <c r="K29" s="16">
        <v>8464790</v>
      </c>
      <c r="L29" s="17">
        <f t="shared" si="11"/>
        <v>2.8979585437221692E-3</v>
      </c>
      <c r="M29" s="12"/>
      <c r="N29" s="13" t="s">
        <v>189</v>
      </c>
      <c r="O29" s="16">
        <v>9404877</v>
      </c>
      <c r="P29" s="17">
        <f t="shared" si="12"/>
        <v>1.6099007568295331E-3</v>
      </c>
      <c r="Q29" s="12"/>
      <c r="R29" s="13" t="s">
        <v>98</v>
      </c>
      <c r="S29" s="16">
        <v>11177773</v>
      </c>
      <c r="T29" s="17">
        <f t="shared" si="13"/>
        <v>3.7443347618115385E-3</v>
      </c>
      <c r="U29" s="12"/>
      <c r="V29" s="13" t="s">
        <v>98</v>
      </c>
      <c r="W29" s="16">
        <v>11049169</v>
      </c>
      <c r="X29" s="17">
        <f t="shared" si="0"/>
        <v>3.7269451198276224E-3</v>
      </c>
      <c r="Y29" s="12"/>
      <c r="Z29" s="13" t="s">
        <v>96</v>
      </c>
      <c r="AA29" s="16">
        <v>14383848</v>
      </c>
      <c r="AB29" s="17">
        <f t="shared" si="14"/>
        <v>4.7846422171280659E-3</v>
      </c>
      <c r="AC29" s="12"/>
      <c r="AD29" s="13" t="s">
        <v>98</v>
      </c>
      <c r="AE29" s="16">
        <v>10958910</v>
      </c>
      <c r="AF29" s="17">
        <f t="shared" si="15"/>
        <v>3.72512601626268E-3</v>
      </c>
      <c r="AG29" s="12"/>
      <c r="AH29" s="13" t="s">
        <v>99</v>
      </c>
      <c r="AI29" s="16">
        <v>9861325</v>
      </c>
      <c r="AJ29" s="17">
        <f t="shared" si="1"/>
        <v>3.5084605288473267E-3</v>
      </c>
      <c r="AK29" s="12"/>
      <c r="AL29" s="13" t="s">
        <v>13</v>
      </c>
      <c r="AM29" s="16">
        <v>5934</v>
      </c>
      <c r="AN29" s="17">
        <f t="shared" si="2"/>
        <v>2.1031746453683904E-3</v>
      </c>
      <c r="AO29" s="12"/>
      <c r="AP29" s="13" t="s">
        <v>44</v>
      </c>
      <c r="AQ29" s="16">
        <v>6319</v>
      </c>
      <c r="AR29" s="17">
        <f t="shared" si="3"/>
        <v>2.287682500514086E-3</v>
      </c>
      <c r="AS29" s="12"/>
      <c r="AT29" s="13" t="s">
        <v>21</v>
      </c>
      <c r="AU29" s="16">
        <v>8722</v>
      </c>
      <c r="AV29" s="17">
        <f t="shared" si="4"/>
        <v>3.2216147374284259E-3</v>
      </c>
      <c r="AW29" s="12"/>
      <c r="AX29" s="13" t="s">
        <v>2</v>
      </c>
      <c r="AY29" s="16">
        <v>9121</v>
      </c>
      <c r="AZ29" s="17">
        <f t="shared" si="5"/>
        <v>3.5201143602990072E-3</v>
      </c>
      <c r="BA29" s="12"/>
      <c r="BB29" s="13" t="s">
        <v>21</v>
      </c>
      <c r="BC29" s="16">
        <v>12134</v>
      </c>
      <c r="BD29" s="17">
        <f t="shared" si="6"/>
        <v>4.7518198208923428E-3</v>
      </c>
      <c r="BE29" s="12"/>
      <c r="BF29" s="13" t="s">
        <v>17</v>
      </c>
      <c r="BG29" s="16">
        <v>10446</v>
      </c>
      <c r="BH29" s="17">
        <f t="shared" si="7"/>
        <v>4.1459093377022947E-3</v>
      </c>
      <c r="BI29" s="12"/>
      <c r="BJ29" s="13" t="s">
        <v>5</v>
      </c>
      <c r="BK29" s="16">
        <v>13323</v>
      </c>
      <c r="BL29" s="17">
        <f t="shared" si="8"/>
        <v>5.3432206108829572E-3</v>
      </c>
      <c r="BM29" s="12"/>
    </row>
    <row r="30" spans="2:65" x14ac:dyDescent="0.25">
      <c r="B30" s="13" t="s">
        <v>189</v>
      </c>
      <c r="C30" s="16">
        <v>6947454</v>
      </c>
      <c r="D30" s="17">
        <f t="shared" si="9"/>
        <v>2.3219523046489081E-3</v>
      </c>
      <c r="F30" s="13" t="s">
        <v>189</v>
      </c>
      <c r="G30" s="16">
        <v>6138189</v>
      </c>
      <c r="H30" s="17">
        <f t="shared" si="10"/>
        <v>2.1030144093555385E-3</v>
      </c>
      <c r="I30" s="12"/>
      <c r="J30" s="13" t="s">
        <v>189</v>
      </c>
      <c r="K30" s="16">
        <v>8309451</v>
      </c>
      <c r="L30" s="17">
        <f t="shared" si="11"/>
        <v>2.8447775454666594E-3</v>
      </c>
      <c r="M30" s="12"/>
      <c r="N30" s="13" t="s">
        <v>166</v>
      </c>
      <c r="O30" s="16">
        <v>7825186</v>
      </c>
      <c r="P30" s="17">
        <f t="shared" si="12"/>
        <v>1.3394936333278858E-3</v>
      </c>
      <c r="Q30" s="12"/>
      <c r="R30" s="13" t="s">
        <v>166</v>
      </c>
      <c r="S30" s="16">
        <v>10945548</v>
      </c>
      <c r="T30" s="17">
        <f t="shared" si="13"/>
        <v>3.666543940682707E-3</v>
      </c>
      <c r="U30" s="12"/>
      <c r="V30" s="13" t="s">
        <v>147</v>
      </c>
      <c r="W30" s="16">
        <v>10734753</v>
      </c>
      <c r="X30" s="17">
        <f t="shared" si="0"/>
        <v>3.6208908838216637E-3</v>
      </c>
      <c r="Y30" s="12"/>
      <c r="Z30" s="13" t="s">
        <v>100</v>
      </c>
      <c r="AA30" s="16">
        <v>11361128</v>
      </c>
      <c r="AB30" s="17">
        <f t="shared" si="14"/>
        <v>3.7791648426064948E-3</v>
      </c>
      <c r="AC30" s="12"/>
      <c r="AD30" s="13" t="s">
        <v>155</v>
      </c>
      <c r="AE30" s="16">
        <v>10576295</v>
      </c>
      <c r="AF30" s="17">
        <f t="shared" si="15"/>
        <v>3.5950684566411172E-3</v>
      </c>
      <c r="AG30" s="12"/>
      <c r="AH30" s="13" t="s">
        <v>100</v>
      </c>
      <c r="AI30" s="16">
        <v>7536005</v>
      </c>
      <c r="AJ30" s="17">
        <f t="shared" si="1"/>
        <v>2.6811585753127596E-3</v>
      </c>
      <c r="AK30" s="12"/>
      <c r="AL30" s="13" t="s">
        <v>39</v>
      </c>
      <c r="AM30" s="16">
        <v>5714</v>
      </c>
      <c r="AN30" s="17">
        <f t="shared" si="2"/>
        <v>2.0252005263961888E-3</v>
      </c>
      <c r="AO30" s="12"/>
      <c r="AP30" s="13" t="s">
        <v>13</v>
      </c>
      <c r="AQ30" s="16">
        <v>5968</v>
      </c>
      <c r="AR30" s="17">
        <f t="shared" si="3"/>
        <v>2.1606091411723477E-3</v>
      </c>
      <c r="AS30" s="12"/>
      <c r="AT30" s="13" t="s">
        <v>17</v>
      </c>
      <c r="AU30" s="16">
        <v>8621</v>
      </c>
      <c r="AV30" s="17">
        <f t="shared" si="4"/>
        <v>3.1843087194875557E-3</v>
      </c>
      <c r="AW30" s="12"/>
      <c r="AX30" s="13" t="s">
        <v>11</v>
      </c>
      <c r="AY30" s="16">
        <v>9054</v>
      </c>
      <c r="AZ30" s="17">
        <f t="shared" si="5"/>
        <v>3.4942567062983456E-3</v>
      </c>
      <c r="BA30" s="12"/>
      <c r="BB30" s="13" t="s">
        <v>14</v>
      </c>
      <c r="BC30" s="16">
        <v>9803</v>
      </c>
      <c r="BD30" s="17">
        <f t="shared" si="6"/>
        <v>3.8389722848366273E-3</v>
      </c>
      <c r="BE30" s="12"/>
      <c r="BF30" s="13" t="s">
        <v>3</v>
      </c>
      <c r="BG30" s="16">
        <v>10265</v>
      </c>
      <c r="BH30" s="17">
        <f t="shared" si="7"/>
        <v>4.0740723101200509E-3</v>
      </c>
      <c r="BI30" s="12"/>
      <c r="BJ30" s="13" t="s">
        <v>3</v>
      </c>
      <c r="BK30" s="16">
        <v>10843</v>
      </c>
      <c r="BL30" s="17">
        <f t="shared" si="8"/>
        <v>4.3486107546201235E-3</v>
      </c>
      <c r="BM30" s="12"/>
    </row>
    <row r="31" spans="2:65" x14ac:dyDescent="0.25">
      <c r="B31" s="13" t="s">
        <v>169</v>
      </c>
      <c r="C31" s="16">
        <v>6627594</v>
      </c>
      <c r="D31" s="17">
        <f t="shared" si="9"/>
        <v>2.2150498819534861E-3</v>
      </c>
      <c r="F31" s="13" t="s">
        <v>190</v>
      </c>
      <c r="G31" s="16">
        <v>4922369</v>
      </c>
      <c r="H31" s="17">
        <f t="shared" si="10"/>
        <v>1.6864604421866142E-3</v>
      </c>
      <c r="I31" s="12"/>
      <c r="J31" s="13" t="s">
        <v>169</v>
      </c>
      <c r="K31" s="16">
        <v>6323554</v>
      </c>
      <c r="L31" s="17">
        <f t="shared" si="11"/>
        <v>2.1648968658393771E-3</v>
      </c>
      <c r="M31" s="12"/>
      <c r="N31" s="13" t="s">
        <v>169</v>
      </c>
      <c r="O31" s="16">
        <v>6130363</v>
      </c>
      <c r="P31" s="17">
        <f t="shared" si="12"/>
        <v>1.0493785334289611E-3</v>
      </c>
      <c r="Q31" s="12"/>
      <c r="R31" s="13" t="s">
        <v>187</v>
      </c>
      <c r="S31" s="16">
        <v>9928574</v>
      </c>
      <c r="T31" s="17">
        <f t="shared" si="13"/>
        <v>3.3258775932753543E-3</v>
      </c>
      <c r="U31" s="12"/>
      <c r="V31" s="13" t="s">
        <v>155</v>
      </c>
      <c r="W31" s="16">
        <v>9202844</v>
      </c>
      <c r="X31" s="17">
        <f t="shared" si="0"/>
        <v>3.1041696017442503E-3</v>
      </c>
      <c r="Y31" s="12"/>
      <c r="Z31" s="13" t="s">
        <v>155</v>
      </c>
      <c r="AA31" s="16">
        <v>11208133</v>
      </c>
      <c r="AB31" s="17">
        <f t="shared" si="14"/>
        <v>3.7282725962472793E-3</v>
      </c>
      <c r="AC31" s="12"/>
      <c r="AD31" s="13" t="s">
        <v>100</v>
      </c>
      <c r="AE31" s="16">
        <v>9808063</v>
      </c>
      <c r="AF31" s="17">
        <f t="shared" si="15"/>
        <v>3.3339329048640231E-3</v>
      </c>
      <c r="AG31" s="12"/>
      <c r="AH31" s="13" t="s">
        <v>101</v>
      </c>
      <c r="AI31" s="16">
        <v>6191618</v>
      </c>
      <c r="AJ31" s="17">
        <f t="shared" si="1"/>
        <v>2.2028527974385418E-3</v>
      </c>
      <c r="AK31" s="12"/>
      <c r="AL31" s="13" t="s">
        <v>30</v>
      </c>
      <c r="AM31" s="16">
        <v>5093</v>
      </c>
      <c r="AN31" s="17">
        <f t="shared" si="2"/>
        <v>1.8051008542064734E-3</v>
      </c>
      <c r="AO31" s="12"/>
      <c r="AP31" s="13" t="s">
        <v>30</v>
      </c>
      <c r="AQ31" s="16">
        <v>5755</v>
      </c>
      <c r="AR31" s="17">
        <f t="shared" si="3"/>
        <v>2.0834962478965919E-3</v>
      </c>
      <c r="AS31" s="12"/>
      <c r="AT31" s="13" t="s">
        <v>44</v>
      </c>
      <c r="AU31" s="16">
        <v>6829</v>
      </c>
      <c r="AV31" s="17">
        <f t="shared" si="4"/>
        <v>2.5224039259228066E-3</v>
      </c>
      <c r="AW31" s="12"/>
      <c r="AX31" s="13" t="s">
        <v>17</v>
      </c>
      <c r="AY31" s="16">
        <v>7607</v>
      </c>
      <c r="AZ31" s="17">
        <f t="shared" si="5"/>
        <v>2.9358085669109251E-3</v>
      </c>
      <c r="BA31" s="12"/>
      <c r="BB31" s="13" t="s">
        <v>2</v>
      </c>
      <c r="BC31" s="16">
        <v>8189</v>
      </c>
      <c r="BD31" s="17">
        <f t="shared" si="6"/>
        <v>3.2069105417246906E-3</v>
      </c>
      <c r="BE31" s="12"/>
      <c r="BF31" s="13" t="s">
        <v>14</v>
      </c>
      <c r="BG31" s="16">
        <v>9099</v>
      </c>
      <c r="BH31" s="17">
        <f t="shared" si="7"/>
        <v>3.6112989722145491E-3</v>
      </c>
      <c r="BI31" s="12"/>
      <c r="BJ31" s="13" t="s">
        <v>17</v>
      </c>
      <c r="BK31" s="16">
        <v>10162</v>
      </c>
      <c r="BL31" s="17">
        <f t="shared" si="8"/>
        <v>4.0754940965092405E-3</v>
      </c>
      <c r="BM31" s="12"/>
    </row>
    <row r="32" spans="2:65" x14ac:dyDescent="0.25">
      <c r="B32" s="13" t="s">
        <v>190</v>
      </c>
      <c r="C32" s="16">
        <v>4863510</v>
      </c>
      <c r="D32" s="17">
        <f t="shared" si="9"/>
        <v>1.6254642712543344E-3</v>
      </c>
      <c r="F32" s="13" t="s">
        <v>148</v>
      </c>
      <c r="G32" s="16">
        <v>4652971</v>
      </c>
      <c r="H32" s="17">
        <f t="shared" si="10"/>
        <v>1.5941615775130823E-3</v>
      </c>
      <c r="I32" s="12"/>
      <c r="J32" s="13" t="s">
        <v>190</v>
      </c>
      <c r="K32" s="16">
        <v>4491197</v>
      </c>
      <c r="L32" s="17">
        <f t="shared" si="11"/>
        <v>1.5375812888080362E-3</v>
      </c>
      <c r="M32" s="12"/>
      <c r="N32" s="13" t="s">
        <v>106</v>
      </c>
      <c r="O32" s="16">
        <v>4200032</v>
      </c>
      <c r="P32" s="17">
        <f t="shared" si="12"/>
        <v>7.189498273617249E-4</v>
      </c>
      <c r="Q32" s="12"/>
      <c r="R32" s="13" t="s">
        <v>169</v>
      </c>
      <c r="S32" s="16">
        <v>6529733</v>
      </c>
      <c r="T32" s="17">
        <f t="shared" si="13"/>
        <v>2.1873325086533735E-3</v>
      </c>
      <c r="U32" s="18"/>
      <c r="V32" s="13" t="s">
        <v>169</v>
      </c>
      <c r="W32" s="16">
        <v>7293188</v>
      </c>
      <c r="X32" s="17">
        <f t="shared" si="0"/>
        <v>2.4600321910711455E-3</v>
      </c>
      <c r="Y32" s="18"/>
      <c r="Z32" s="13" t="s">
        <v>98</v>
      </c>
      <c r="AA32" s="16">
        <v>10971436</v>
      </c>
      <c r="AB32" s="17">
        <f t="shared" si="14"/>
        <v>3.6495377223201104E-3</v>
      </c>
      <c r="AC32" s="18"/>
      <c r="AD32" s="13" t="s">
        <v>169</v>
      </c>
      <c r="AE32" s="16">
        <v>5816709</v>
      </c>
      <c r="AF32" s="17">
        <f t="shared" si="15"/>
        <v>1.9772015670289542E-3</v>
      </c>
      <c r="AG32" s="18"/>
      <c r="AH32" s="13" t="s">
        <v>102</v>
      </c>
      <c r="AI32" s="16">
        <v>5846032</v>
      </c>
      <c r="AJ32" s="17">
        <f t="shared" si="1"/>
        <v>2.0799002692212655E-3</v>
      </c>
      <c r="AK32" s="18"/>
      <c r="AL32" s="13" t="s">
        <v>26</v>
      </c>
      <c r="AM32" s="16">
        <v>4177</v>
      </c>
      <c r="AN32" s="17">
        <f t="shared" si="2"/>
        <v>1.4804449770313055E-3</v>
      </c>
      <c r="AO32" s="18"/>
      <c r="AP32" s="13" t="s">
        <v>26</v>
      </c>
      <c r="AQ32" s="16">
        <v>4161</v>
      </c>
      <c r="AR32" s="17">
        <f t="shared" si="3"/>
        <v>1.5064166615982135E-3</v>
      </c>
      <c r="AS32" s="18"/>
      <c r="AT32" s="13" t="s">
        <v>13</v>
      </c>
      <c r="AU32" s="16">
        <v>5987</v>
      </c>
      <c r="AV32" s="17">
        <f t="shared" si="4"/>
        <v>2.2113973209107987E-3</v>
      </c>
      <c r="AW32" s="12"/>
      <c r="AX32" s="13" t="s">
        <v>13</v>
      </c>
      <c r="AY32" s="16">
        <v>6331</v>
      </c>
      <c r="AZ32" s="17">
        <f t="shared" si="5"/>
        <v>2.4433553354953419E-3</v>
      </c>
      <c r="BA32" s="12"/>
      <c r="BB32" s="13" t="s">
        <v>17</v>
      </c>
      <c r="BC32" s="16">
        <v>7578</v>
      </c>
      <c r="BD32" s="17">
        <f t="shared" si="6"/>
        <v>2.9676356191463797E-3</v>
      </c>
      <c r="BE32" s="12"/>
      <c r="BF32" s="13" t="s">
        <v>2</v>
      </c>
      <c r="BG32" s="16">
        <v>7622</v>
      </c>
      <c r="BH32" s="17">
        <f t="shared" si="7"/>
        <v>3.0250929515572363E-3</v>
      </c>
      <c r="BI32" s="12"/>
      <c r="BJ32" s="13" t="s">
        <v>14</v>
      </c>
      <c r="BK32" s="16">
        <v>8786</v>
      </c>
      <c r="BL32" s="17">
        <f t="shared" si="8"/>
        <v>3.5236460472279261E-3</v>
      </c>
      <c r="BM32" s="12"/>
    </row>
    <row r="33" spans="2:65" x14ac:dyDescent="0.25">
      <c r="B33" s="13" t="s">
        <v>171</v>
      </c>
      <c r="C33" s="16">
        <v>4717148</v>
      </c>
      <c r="D33" s="17">
        <f t="shared" si="9"/>
        <v>1.5765477065368099E-3</v>
      </c>
      <c r="F33" s="13" t="s">
        <v>171</v>
      </c>
      <c r="G33" s="16">
        <v>4335558</v>
      </c>
      <c r="H33" s="17">
        <f t="shared" si="10"/>
        <v>1.4854122195645456E-3</v>
      </c>
      <c r="I33" s="12"/>
      <c r="J33" s="13" t="s">
        <v>148</v>
      </c>
      <c r="K33" s="16">
        <v>4426871</v>
      </c>
      <c r="L33" s="17">
        <f t="shared" si="11"/>
        <v>1.5155589963136598E-3</v>
      </c>
      <c r="M33" s="12"/>
      <c r="N33" s="13" t="s">
        <v>190</v>
      </c>
      <c r="O33" s="16">
        <v>4136231</v>
      </c>
      <c r="P33" s="17">
        <f t="shared" si="12"/>
        <v>7.0802854915824804E-4</v>
      </c>
      <c r="Q33" s="12"/>
      <c r="R33" s="13" t="s">
        <v>151</v>
      </c>
      <c r="S33" s="16">
        <v>4733728</v>
      </c>
      <c r="T33" s="17">
        <f t="shared" si="13"/>
        <v>1.5857060528390236E-3</v>
      </c>
      <c r="U33" s="12"/>
      <c r="V33" s="13" t="s">
        <v>148</v>
      </c>
      <c r="W33" s="16">
        <v>5924947</v>
      </c>
      <c r="X33" s="17">
        <f t="shared" si="0"/>
        <v>1.9985170203195655E-3</v>
      </c>
      <c r="Y33" s="12"/>
      <c r="Z33" s="13" t="s">
        <v>169</v>
      </c>
      <c r="AA33" s="16">
        <v>6250781</v>
      </c>
      <c r="AB33" s="17">
        <f t="shared" si="14"/>
        <v>2.079259365270127E-3</v>
      </c>
      <c r="AC33" s="12"/>
      <c r="AD33" s="13" t="s">
        <v>166</v>
      </c>
      <c r="AE33" s="16">
        <v>5566471</v>
      </c>
      <c r="AF33" s="17">
        <f t="shared" si="15"/>
        <v>1.8921412750786107E-3</v>
      </c>
      <c r="AG33" s="12"/>
      <c r="AH33" s="13" t="s">
        <v>194</v>
      </c>
      <c r="AI33" s="16">
        <v>4958360</v>
      </c>
      <c r="AJ33" s="17">
        <f t="shared" si="1"/>
        <v>1.7640844762560235E-3</v>
      </c>
      <c r="AK33" s="12"/>
      <c r="AL33" s="13" t="s">
        <v>2</v>
      </c>
      <c r="AM33" s="16">
        <v>4143</v>
      </c>
      <c r="AN33" s="17">
        <f t="shared" si="2"/>
        <v>1.4683944313719653E-3</v>
      </c>
      <c r="AO33" s="12"/>
      <c r="AP33" s="13" t="s">
        <v>39</v>
      </c>
      <c r="AQ33" s="16">
        <v>3782</v>
      </c>
      <c r="AR33" s="17">
        <f t="shared" si="3"/>
        <v>1.3692063960981601E-3</v>
      </c>
      <c r="AS33" s="12"/>
      <c r="AT33" s="13" t="s">
        <v>30</v>
      </c>
      <c r="AU33" s="16">
        <v>4883</v>
      </c>
      <c r="AV33" s="17">
        <f t="shared" si="4"/>
        <v>1.8036166891610874E-3</v>
      </c>
      <c r="AW33" s="12"/>
      <c r="AX33" s="13" t="s">
        <v>30</v>
      </c>
      <c r="AY33" s="16">
        <v>5349</v>
      </c>
      <c r="AZ33" s="17">
        <f t="shared" si="5"/>
        <v>2.0643670335751987E-3</v>
      </c>
      <c r="BA33" s="12"/>
      <c r="BB33" s="13" t="s">
        <v>13</v>
      </c>
      <c r="BC33" s="16">
        <v>5980</v>
      </c>
      <c r="BD33" s="17">
        <f t="shared" si="6"/>
        <v>2.341839667787721E-3</v>
      </c>
      <c r="BE33" s="12"/>
      <c r="BF33" s="13" t="s">
        <v>13</v>
      </c>
      <c r="BG33" s="16">
        <v>6367</v>
      </c>
      <c r="BH33" s="17">
        <f t="shared" si="7"/>
        <v>2.5269964343433383E-3</v>
      </c>
      <c r="BI33" s="12"/>
      <c r="BJ33" s="13" t="s">
        <v>66</v>
      </c>
      <c r="BK33" s="16">
        <v>8270</v>
      </c>
      <c r="BL33" s="17">
        <f t="shared" si="8"/>
        <v>3.3167030287474331E-3</v>
      </c>
      <c r="BM33" s="12"/>
    </row>
    <row r="34" spans="2:65" x14ac:dyDescent="0.25">
      <c r="B34" s="13" t="s">
        <v>106</v>
      </c>
      <c r="C34" s="16">
        <v>4143602</v>
      </c>
      <c r="D34" s="17">
        <f t="shared" si="9"/>
        <v>1.3848592899568424E-3</v>
      </c>
      <c r="F34" s="13" t="s">
        <v>106</v>
      </c>
      <c r="G34" s="16">
        <v>3850576</v>
      </c>
      <c r="H34" s="17">
        <f t="shared" si="10"/>
        <v>1.3192517878349154E-3</v>
      </c>
      <c r="I34" s="12"/>
      <c r="J34" s="13" t="s">
        <v>106</v>
      </c>
      <c r="K34" s="16">
        <v>3782062</v>
      </c>
      <c r="L34" s="17">
        <f t="shared" si="11"/>
        <v>1.2948057643233861E-3</v>
      </c>
      <c r="M34" s="12"/>
      <c r="N34" s="13" t="s">
        <v>148</v>
      </c>
      <c r="O34" s="16">
        <v>4010145</v>
      </c>
      <c r="P34" s="17">
        <f t="shared" si="12"/>
        <v>6.8644549742608735E-4</v>
      </c>
      <c r="Q34" s="12"/>
      <c r="R34" s="13" t="s">
        <v>106</v>
      </c>
      <c r="S34" s="16">
        <v>4211152</v>
      </c>
      <c r="T34" s="17">
        <f t="shared" si="13"/>
        <v>1.4106533404169314E-3</v>
      </c>
      <c r="U34" s="12"/>
      <c r="V34" s="13" t="s">
        <v>151</v>
      </c>
      <c r="W34" s="16">
        <v>4623460</v>
      </c>
      <c r="X34" s="17">
        <f t="shared" si="0"/>
        <v>1.5595183387744562E-3</v>
      </c>
      <c r="Y34" s="12"/>
      <c r="Z34" s="13" t="s">
        <v>166</v>
      </c>
      <c r="AA34" s="16">
        <v>5403260</v>
      </c>
      <c r="AB34" s="17">
        <f t="shared" si="14"/>
        <v>1.7973400376672078E-3</v>
      </c>
      <c r="AC34" s="12"/>
      <c r="AD34" s="13" t="s">
        <v>151</v>
      </c>
      <c r="AE34" s="16">
        <v>4129113</v>
      </c>
      <c r="AF34" s="17">
        <f t="shared" si="15"/>
        <v>1.403558041847998E-3</v>
      </c>
      <c r="AG34" s="12"/>
      <c r="AH34" s="13" t="s">
        <v>103</v>
      </c>
      <c r="AI34" s="16">
        <v>4087824</v>
      </c>
      <c r="AJ34" s="17">
        <f t="shared" si="1"/>
        <v>1.4543653264520533E-3</v>
      </c>
      <c r="AK34" s="12"/>
      <c r="AL34" s="13" t="s">
        <v>7</v>
      </c>
      <c r="AM34" s="16">
        <v>2110</v>
      </c>
      <c r="AN34" s="17">
        <f t="shared" si="2"/>
        <v>7.4784268650611798E-4</v>
      </c>
      <c r="AO34" s="12"/>
      <c r="AP34" s="13" t="s">
        <v>2</v>
      </c>
      <c r="AQ34" s="16">
        <v>3138</v>
      </c>
      <c r="AR34" s="17">
        <f t="shared" si="3"/>
        <v>1.1360575544569081E-3</v>
      </c>
      <c r="AS34" s="12"/>
      <c r="AT34" s="13" t="s">
        <v>39</v>
      </c>
      <c r="AU34" s="16">
        <v>4380</v>
      </c>
      <c r="AV34" s="17">
        <f t="shared" si="4"/>
        <v>1.6178253324852679E-3</v>
      </c>
      <c r="AW34" s="12"/>
      <c r="AX34" s="13" t="s">
        <v>39</v>
      </c>
      <c r="AY34" s="16">
        <v>4049</v>
      </c>
      <c r="AZ34" s="17">
        <f t="shared" si="5"/>
        <v>1.5626513589354983E-3</v>
      </c>
      <c r="BA34" s="12"/>
      <c r="BB34" s="13" t="s">
        <v>39</v>
      </c>
      <c r="BC34" s="16">
        <v>5192</v>
      </c>
      <c r="BD34" s="17">
        <f t="shared" si="6"/>
        <v>2.0332494239387708E-3</v>
      </c>
      <c r="BE34" s="12"/>
      <c r="BF34" s="13" t="s">
        <v>30</v>
      </c>
      <c r="BG34" s="16">
        <v>5297</v>
      </c>
      <c r="BH34" s="17">
        <f t="shared" si="7"/>
        <v>2.1023245033322856E-3</v>
      </c>
      <c r="BI34" s="12"/>
      <c r="BJ34" s="13" t="s">
        <v>2</v>
      </c>
      <c r="BK34" s="16">
        <v>7399</v>
      </c>
      <c r="BL34" s="17">
        <f t="shared" si="8"/>
        <v>2.9673864219712525E-3</v>
      </c>
      <c r="BM34" s="12"/>
    </row>
    <row r="35" spans="2:65" x14ac:dyDescent="0.25">
      <c r="B35" s="13" t="s">
        <v>146</v>
      </c>
      <c r="C35" s="16">
        <v>3047371</v>
      </c>
      <c r="D35" s="17">
        <f t="shared" si="9"/>
        <v>1.0184810315505863E-3</v>
      </c>
      <c r="F35" s="13" t="s">
        <v>146</v>
      </c>
      <c r="G35" s="16">
        <v>3163433</v>
      </c>
      <c r="H35" s="17">
        <f t="shared" si="10"/>
        <v>1.0838286638014598E-3</v>
      </c>
      <c r="I35" s="12"/>
      <c r="J35" s="13" t="s">
        <v>171</v>
      </c>
      <c r="K35" s="16">
        <v>3759685</v>
      </c>
      <c r="L35" s="17">
        <f t="shared" si="11"/>
        <v>1.2871448987457556E-3</v>
      </c>
      <c r="M35" s="12"/>
      <c r="N35" s="13" t="s">
        <v>171</v>
      </c>
      <c r="O35" s="16">
        <v>3640863</v>
      </c>
      <c r="P35" s="17">
        <f t="shared" si="12"/>
        <v>6.2323282901122939E-4</v>
      </c>
      <c r="Q35" s="12"/>
      <c r="R35" s="13" t="s">
        <v>148</v>
      </c>
      <c r="S35" s="16">
        <v>4020184</v>
      </c>
      <c r="T35" s="17">
        <f t="shared" si="13"/>
        <v>1.3466828052491814E-3</v>
      </c>
      <c r="U35" s="12"/>
      <c r="V35" s="13" t="s">
        <v>146</v>
      </c>
      <c r="W35" s="16">
        <v>3683419</v>
      </c>
      <c r="X35" s="17">
        <f t="shared" si="0"/>
        <v>1.242437369392245E-3</v>
      </c>
      <c r="Y35" s="12"/>
      <c r="Z35" s="13" t="s">
        <v>148</v>
      </c>
      <c r="AA35" s="16">
        <v>4697269</v>
      </c>
      <c r="AB35" s="17">
        <f t="shared" si="14"/>
        <v>1.562499239605906E-3</v>
      </c>
      <c r="AC35" s="12"/>
      <c r="AD35" s="13" t="s">
        <v>153</v>
      </c>
      <c r="AE35" s="16">
        <v>4074663</v>
      </c>
      <c r="AF35" s="17">
        <f t="shared" si="15"/>
        <v>1.3850495303641458E-3</v>
      </c>
      <c r="AG35" s="12"/>
      <c r="AH35" s="13" t="s">
        <v>146</v>
      </c>
      <c r="AI35" s="16">
        <v>4004726</v>
      </c>
      <c r="AJ35" s="17">
        <f t="shared" si="1"/>
        <v>1.4248007341659096E-3</v>
      </c>
      <c r="AK35" s="12"/>
      <c r="AL35" s="13" t="s">
        <v>38</v>
      </c>
      <c r="AM35" s="16">
        <v>1656</v>
      </c>
      <c r="AN35" s="17">
        <f t="shared" si="2"/>
        <v>5.8693245917257407E-4</v>
      </c>
      <c r="AO35" s="12"/>
      <c r="AP35" s="13" t="s">
        <v>7</v>
      </c>
      <c r="AQ35" s="16">
        <v>2213</v>
      </c>
      <c r="AR35" s="17">
        <f t="shared" si="3"/>
        <v>8.0117761886970605E-4</v>
      </c>
      <c r="AS35" s="12"/>
      <c r="AT35" s="13" t="s">
        <v>26</v>
      </c>
      <c r="AU35" s="16">
        <v>4033</v>
      </c>
      <c r="AV35" s="17">
        <f t="shared" si="4"/>
        <v>1.4896551520349509E-3</v>
      </c>
      <c r="AW35" s="12"/>
      <c r="AX35" s="13" t="s">
        <v>26</v>
      </c>
      <c r="AY35" s="16">
        <v>3932</v>
      </c>
      <c r="AZ35" s="17">
        <f t="shared" si="5"/>
        <v>1.5174969482179253E-3</v>
      </c>
      <c r="BA35" s="12"/>
      <c r="BB35" s="13" t="s">
        <v>30</v>
      </c>
      <c r="BC35" s="16">
        <v>5002</v>
      </c>
      <c r="BD35" s="17">
        <f t="shared" si="6"/>
        <v>1.9588431468685924E-3</v>
      </c>
      <c r="BE35" s="12"/>
      <c r="BF35" s="13" t="s">
        <v>39</v>
      </c>
      <c r="BG35" s="16">
        <v>4963</v>
      </c>
      <c r="BH35" s="17">
        <f t="shared" si="7"/>
        <v>1.9697633585120129E-3</v>
      </c>
      <c r="BI35" s="12"/>
      <c r="BJ35" s="13" t="s">
        <v>13</v>
      </c>
      <c r="BK35" s="16">
        <v>6680</v>
      </c>
      <c r="BL35" s="17">
        <f t="shared" si="8"/>
        <v>2.6790297741273099E-3</v>
      </c>
      <c r="BM35" s="12"/>
    </row>
    <row r="36" spans="2:65" x14ac:dyDescent="0.25">
      <c r="B36" s="13" t="s">
        <v>282</v>
      </c>
      <c r="C36" s="16">
        <v>1266832</v>
      </c>
      <c r="D36" s="17">
        <f t="shared" si="9"/>
        <v>4.2339589179042934E-4</v>
      </c>
      <c r="F36" s="13" t="s">
        <v>182</v>
      </c>
      <c r="G36" s="16">
        <v>1257761</v>
      </c>
      <c r="H36" s="17">
        <f t="shared" si="10"/>
        <v>4.3092343792695717E-4</v>
      </c>
      <c r="I36" s="12"/>
      <c r="J36" s="13" t="s">
        <v>146</v>
      </c>
      <c r="K36" s="16">
        <v>3270252</v>
      </c>
      <c r="L36" s="17">
        <f t="shared" si="11"/>
        <v>1.1195853321257245E-3</v>
      </c>
      <c r="M36" s="12"/>
      <c r="N36" s="13" t="s">
        <v>146</v>
      </c>
      <c r="O36" s="16">
        <v>3414728</v>
      </c>
      <c r="P36" s="17">
        <f t="shared" si="12"/>
        <v>5.8452366698331069E-4</v>
      </c>
      <c r="Q36" s="12"/>
      <c r="R36" s="13" t="s">
        <v>146</v>
      </c>
      <c r="S36" s="16">
        <v>3570177</v>
      </c>
      <c r="T36" s="17">
        <f t="shared" si="13"/>
        <v>1.195939284768087E-3</v>
      </c>
      <c r="U36" s="12"/>
      <c r="V36" s="13" t="s">
        <v>106</v>
      </c>
      <c r="W36" s="16">
        <v>3490879</v>
      </c>
      <c r="X36" s="17">
        <f t="shared" si="0"/>
        <v>1.1774925745962189E-3</v>
      </c>
      <c r="Y36" s="12"/>
      <c r="Z36" s="13" t="s">
        <v>151</v>
      </c>
      <c r="AA36" s="16">
        <v>4055637</v>
      </c>
      <c r="AB36" s="17">
        <f t="shared" si="14"/>
        <v>1.3490668149125752E-3</v>
      </c>
      <c r="AC36" s="12"/>
      <c r="AD36" s="13" t="s">
        <v>146</v>
      </c>
      <c r="AE36" s="16">
        <v>4027184</v>
      </c>
      <c r="AF36" s="17">
        <f t="shared" si="15"/>
        <v>1.3689105842348195E-3</v>
      </c>
      <c r="AG36" s="12"/>
      <c r="AH36" s="13" t="s">
        <v>104</v>
      </c>
      <c r="AI36" s="16">
        <v>3105481</v>
      </c>
      <c r="AJ36" s="17">
        <f t="shared" si="1"/>
        <v>1.1048675012318655E-3</v>
      </c>
      <c r="AK36" s="12"/>
      <c r="AL36" s="13" t="s">
        <v>8</v>
      </c>
      <c r="AM36" s="16">
        <v>1256</v>
      </c>
      <c r="AN36" s="17">
        <f t="shared" si="2"/>
        <v>4.4516133376857069E-4</v>
      </c>
      <c r="AO36" s="12"/>
      <c r="AP36" s="13" t="s">
        <v>38</v>
      </c>
      <c r="AQ36" s="16">
        <v>1413</v>
      </c>
      <c r="AR36" s="17">
        <f t="shared" si="3"/>
        <v>5.1155172863212584E-4</v>
      </c>
      <c r="AS36" s="12"/>
      <c r="AT36" s="13" t="s">
        <v>45</v>
      </c>
      <c r="AU36" s="16">
        <v>2968</v>
      </c>
      <c r="AV36" s="17">
        <f t="shared" si="4"/>
        <v>1.0962798143416153E-3</v>
      </c>
      <c r="AW36" s="12"/>
      <c r="AX36" s="13" t="s">
        <v>44</v>
      </c>
      <c r="AY36" s="16">
        <v>3897</v>
      </c>
      <c r="AZ36" s="17">
        <f t="shared" si="5"/>
        <v>1.5039892185160872E-3</v>
      </c>
      <c r="BA36" s="12"/>
      <c r="BB36" s="13" t="s">
        <v>11</v>
      </c>
      <c r="BC36" s="16">
        <v>3478</v>
      </c>
      <c r="BD36" s="17">
        <f t="shared" si="6"/>
        <v>1.3620264823688453E-3</v>
      </c>
      <c r="BE36" s="12"/>
      <c r="BF36" s="13" t="s">
        <v>55</v>
      </c>
      <c r="BG36" s="16">
        <v>3235</v>
      </c>
      <c r="BH36" s="17">
        <f t="shared" si="7"/>
        <v>1.2839380344119207E-3</v>
      </c>
      <c r="BI36" s="12"/>
      <c r="BJ36" s="13" t="s">
        <v>55</v>
      </c>
      <c r="BK36" s="16">
        <v>5589</v>
      </c>
      <c r="BL36" s="17">
        <f t="shared" si="8"/>
        <v>2.2414816478439426E-3</v>
      </c>
      <c r="BM36" s="12"/>
    </row>
    <row r="37" spans="2:65" x14ac:dyDescent="0.25">
      <c r="B37" s="13" t="s">
        <v>173</v>
      </c>
      <c r="C37" s="16">
        <v>419938</v>
      </c>
      <c r="D37" s="17">
        <f t="shared" si="9"/>
        <v>1.4035012062111574E-4</v>
      </c>
      <c r="F37" s="13" t="s">
        <v>173</v>
      </c>
      <c r="G37" s="16">
        <v>439554</v>
      </c>
      <c r="H37" s="17">
        <f t="shared" si="10"/>
        <v>1.505962745184067E-4</v>
      </c>
      <c r="I37" s="12"/>
      <c r="J37" s="13" t="s">
        <v>182</v>
      </c>
      <c r="K37" s="16">
        <v>1843632</v>
      </c>
      <c r="L37" s="17">
        <f t="shared" si="11"/>
        <v>6.3117562348027423E-4</v>
      </c>
      <c r="M37" s="12"/>
      <c r="N37" s="13" t="s">
        <v>182</v>
      </c>
      <c r="O37" s="16">
        <v>2062599</v>
      </c>
      <c r="P37" s="17">
        <f t="shared" si="12"/>
        <v>3.5306997541125076E-4</v>
      </c>
      <c r="Q37" s="12"/>
      <c r="R37" s="13" t="s">
        <v>171</v>
      </c>
      <c r="S37" s="16">
        <v>3423050</v>
      </c>
      <c r="T37" s="17">
        <f t="shared" si="13"/>
        <v>1.1466546248898584E-3</v>
      </c>
      <c r="U37" s="12"/>
      <c r="V37" s="13" t="s">
        <v>171</v>
      </c>
      <c r="W37" s="16">
        <v>2754737</v>
      </c>
      <c r="X37" s="17">
        <f t="shared" si="0"/>
        <v>9.2918785282029674E-4</v>
      </c>
      <c r="Y37" s="12"/>
      <c r="Z37" s="13" t="s">
        <v>146</v>
      </c>
      <c r="AA37" s="16">
        <v>3890615</v>
      </c>
      <c r="AB37" s="17">
        <f t="shared" si="14"/>
        <v>1.2941739080941143E-3</v>
      </c>
      <c r="AC37" s="12"/>
      <c r="AD37" s="13" t="s">
        <v>148</v>
      </c>
      <c r="AE37" s="16">
        <v>3896559</v>
      </c>
      <c r="AF37" s="17">
        <f t="shared" si="15"/>
        <v>1.3245088521397195E-3</v>
      </c>
      <c r="AG37" s="12"/>
      <c r="AH37" s="13" t="s">
        <v>105</v>
      </c>
      <c r="AI37" s="16">
        <v>2225976</v>
      </c>
      <c r="AJ37" s="17">
        <f t="shared" si="1"/>
        <v>7.9195736213556061E-4</v>
      </c>
      <c r="AK37" s="12"/>
      <c r="AL37" s="13" t="s">
        <v>76</v>
      </c>
      <c r="AM37" s="16">
        <v>902</v>
      </c>
      <c r="AN37" s="17">
        <f t="shared" si="2"/>
        <v>3.1969388778602765E-4</v>
      </c>
      <c r="AO37" s="12"/>
      <c r="AP37" s="13" t="s">
        <v>45</v>
      </c>
      <c r="AQ37" s="16">
        <v>1270</v>
      </c>
      <c r="AR37" s="17">
        <f t="shared" si="3"/>
        <v>4.5978110075215844E-4</v>
      </c>
      <c r="AS37" s="12"/>
      <c r="AT37" s="13" t="s">
        <v>7</v>
      </c>
      <c r="AU37" s="16">
        <v>2031</v>
      </c>
      <c r="AV37" s="17">
        <f t="shared" si="4"/>
        <v>7.5018339047433307E-4</v>
      </c>
      <c r="AW37" s="12"/>
      <c r="AX37" s="13" t="s">
        <v>45</v>
      </c>
      <c r="AY37" s="16">
        <v>2780</v>
      </c>
      <c r="AZ37" s="17">
        <f t="shared" si="5"/>
        <v>1.0728996734602828E-3</v>
      </c>
      <c r="BA37" s="12"/>
      <c r="BB37" s="13" t="s">
        <v>45</v>
      </c>
      <c r="BC37" s="16">
        <v>2754</v>
      </c>
      <c r="BD37" s="17">
        <f t="shared" si="6"/>
        <v>1.0784994055330075E-3</v>
      </c>
      <c r="BE37" s="12"/>
      <c r="BF37" s="13" t="s">
        <v>45</v>
      </c>
      <c r="BG37" s="16">
        <v>2824</v>
      </c>
      <c r="BH37" s="17">
        <f t="shared" si="7"/>
        <v>1.1208163861450584E-3</v>
      </c>
      <c r="BI37" s="12"/>
      <c r="BJ37" s="13" t="s">
        <v>30</v>
      </c>
      <c r="BK37" s="16">
        <v>4482</v>
      </c>
      <c r="BL37" s="17">
        <f t="shared" si="8"/>
        <v>1.797516683778234E-3</v>
      </c>
      <c r="BM37" s="12"/>
    </row>
    <row r="38" spans="2:65" x14ac:dyDescent="0.25">
      <c r="B38" s="13" t="s">
        <v>191</v>
      </c>
      <c r="C38" s="16">
        <v>314160</v>
      </c>
      <c r="D38" s="17">
        <f t="shared" si="9"/>
        <v>1.0499738983928515E-4</v>
      </c>
      <c r="F38" s="13" t="s">
        <v>191</v>
      </c>
      <c r="G38" s="16">
        <v>319433</v>
      </c>
      <c r="H38" s="17">
        <f t="shared" si="10"/>
        <v>1.0944143326698929E-4</v>
      </c>
      <c r="I38" s="12"/>
      <c r="J38" s="13" t="s">
        <v>111</v>
      </c>
      <c r="K38" s="16">
        <v>805854</v>
      </c>
      <c r="L38" s="17">
        <f t="shared" si="11"/>
        <v>2.7588770475022833E-4</v>
      </c>
      <c r="M38" s="12"/>
      <c r="N38" s="13" t="s">
        <v>111</v>
      </c>
      <c r="O38" s="16">
        <v>800282</v>
      </c>
      <c r="P38" s="17">
        <f t="shared" si="12"/>
        <v>1.3699005287119145E-4</v>
      </c>
      <c r="Q38" s="12"/>
      <c r="R38" s="13" t="s">
        <v>115</v>
      </c>
      <c r="S38" s="16">
        <v>1838121</v>
      </c>
      <c r="T38" s="17">
        <f t="shared" si="13"/>
        <v>6.1573448993066748E-4</v>
      </c>
      <c r="U38" s="12"/>
      <c r="V38" s="13" t="s">
        <v>182</v>
      </c>
      <c r="W38" s="16">
        <v>2262315</v>
      </c>
      <c r="X38" s="17">
        <f t="shared" ref="X38:X56" si="16">W38/$W$57</f>
        <v>7.6309121968926605E-4</v>
      </c>
      <c r="Y38" s="12"/>
      <c r="Z38" s="13" t="s">
        <v>153</v>
      </c>
      <c r="AA38" s="16">
        <v>3612911</v>
      </c>
      <c r="AB38" s="17">
        <f t="shared" si="14"/>
        <v>1.2017984684853716E-3</v>
      </c>
      <c r="AC38" s="12"/>
      <c r="AD38" s="13" t="s">
        <v>171</v>
      </c>
      <c r="AE38" s="16">
        <v>2374999</v>
      </c>
      <c r="AF38" s="17">
        <f t="shared" si="15"/>
        <v>8.0730387999334327E-4</v>
      </c>
      <c r="AG38" s="12"/>
      <c r="AH38" s="13" t="s">
        <v>106</v>
      </c>
      <c r="AI38" s="16">
        <v>1476915</v>
      </c>
      <c r="AJ38" s="17">
        <f t="shared" ref="AJ38:AJ66" si="17">AI38/$AI$67</f>
        <v>5.2545656714108398E-4</v>
      </c>
      <c r="AK38" s="12"/>
      <c r="AL38" s="13" t="s">
        <v>34</v>
      </c>
      <c r="AM38" s="16">
        <v>852</v>
      </c>
      <c r="AN38" s="17">
        <f t="shared" si="2"/>
        <v>3.0197249711052724E-4</v>
      </c>
      <c r="AO38" s="12"/>
      <c r="AP38" s="13" t="s">
        <v>8</v>
      </c>
      <c r="AQ38" s="16">
        <v>1224</v>
      </c>
      <c r="AR38" s="17">
        <f t="shared" si="3"/>
        <v>4.4312761206349757E-4</v>
      </c>
      <c r="AS38" s="12"/>
      <c r="AT38" s="13" t="s">
        <v>38</v>
      </c>
      <c r="AU38" s="16">
        <v>1946</v>
      </c>
      <c r="AV38" s="17">
        <f t="shared" si="4"/>
        <v>7.1878723676171942E-4</v>
      </c>
      <c r="AW38" s="12"/>
      <c r="AX38" s="13" t="s">
        <v>7</v>
      </c>
      <c r="AY38" s="16">
        <v>1962</v>
      </c>
      <c r="AZ38" s="17">
        <f t="shared" ref="AZ38:AZ56" si="18">AY38/$AY$57</f>
        <v>7.5720473357160964E-4</v>
      </c>
      <c r="BA38" s="12"/>
      <c r="BB38" s="13" t="s">
        <v>8</v>
      </c>
      <c r="BC38" s="16">
        <v>1787</v>
      </c>
      <c r="BD38" s="17">
        <f t="shared" ref="BD38:BD58" si="19">BC38/$BC$59</f>
        <v>6.9981061644425711E-4</v>
      </c>
      <c r="BE38" s="12"/>
      <c r="BF38" s="13" t="s">
        <v>8</v>
      </c>
      <c r="BG38" s="16">
        <v>1776</v>
      </c>
      <c r="BH38" s="17">
        <f t="shared" ref="BH38:BH54" si="20">BG38/$BG$55</f>
        <v>7.0487602754731719E-4</v>
      </c>
      <c r="BI38" s="12"/>
      <c r="BJ38" s="13" t="s">
        <v>45</v>
      </c>
      <c r="BK38" s="16">
        <v>3194</v>
      </c>
      <c r="BL38" s="17">
        <f t="shared" ref="BL38:BL56" si="21">BK38/$BK$57</f>
        <v>1.2809612422997948E-3</v>
      </c>
      <c r="BM38" s="12"/>
    </row>
    <row r="39" spans="2:65" x14ac:dyDescent="0.25">
      <c r="B39" s="13" t="s">
        <v>283</v>
      </c>
      <c r="C39" s="16">
        <v>149734</v>
      </c>
      <c r="D39" s="17">
        <f t="shared" si="9"/>
        <v>5.0043542049259998E-5</v>
      </c>
      <c r="F39" s="13" t="s">
        <v>184</v>
      </c>
      <c r="G39" s="16">
        <v>186216</v>
      </c>
      <c r="H39" s="17">
        <f t="shared" si="10"/>
        <v>6.3799751238117778E-5</v>
      </c>
      <c r="I39" s="12"/>
      <c r="J39" s="13" t="s">
        <v>173</v>
      </c>
      <c r="K39" s="16">
        <v>445504</v>
      </c>
      <c r="L39" s="17">
        <f t="shared" si="11"/>
        <v>1.5252027788786271E-4</v>
      </c>
      <c r="M39" s="12"/>
      <c r="N39" s="13" t="s">
        <v>173</v>
      </c>
      <c r="O39" s="16">
        <v>501847</v>
      </c>
      <c r="P39" s="17">
        <f t="shared" si="12"/>
        <v>8.590477739502926E-5</v>
      </c>
      <c r="Q39" s="12"/>
      <c r="R39" s="13" t="s">
        <v>182</v>
      </c>
      <c r="S39" s="16">
        <v>1791793</v>
      </c>
      <c r="T39" s="17">
        <f t="shared" si="13"/>
        <v>6.0021551841056195E-4</v>
      </c>
      <c r="U39" s="12"/>
      <c r="V39" s="13" t="s">
        <v>183</v>
      </c>
      <c r="W39" s="16">
        <v>1858088</v>
      </c>
      <c r="X39" s="17">
        <f t="shared" si="16"/>
        <v>6.2674324230268066E-4</v>
      </c>
      <c r="Y39" s="12"/>
      <c r="Z39" s="13" t="s">
        <v>171</v>
      </c>
      <c r="AA39" s="16">
        <v>2506370</v>
      </c>
      <c r="AB39" s="17">
        <f t="shared" si="14"/>
        <v>8.3371874575866413E-4</v>
      </c>
      <c r="AC39" s="12"/>
      <c r="AD39" s="13" t="s">
        <v>105</v>
      </c>
      <c r="AE39" s="16">
        <v>1994528</v>
      </c>
      <c r="AF39" s="17">
        <f t="shared" si="15"/>
        <v>6.7797510363388071E-4</v>
      </c>
      <c r="AG39" s="12"/>
      <c r="AH39" s="13" t="s">
        <v>107</v>
      </c>
      <c r="AI39" s="16">
        <v>1233342</v>
      </c>
      <c r="AJ39" s="17">
        <f t="shared" si="17"/>
        <v>4.3879820668821072E-4</v>
      </c>
      <c r="AK39" s="12"/>
      <c r="AL39" s="13" t="s">
        <v>45</v>
      </c>
      <c r="AM39" s="16">
        <v>724</v>
      </c>
      <c r="AN39" s="17">
        <f t="shared" si="2"/>
        <v>2.5660573698124619E-4</v>
      </c>
      <c r="AO39" s="12"/>
      <c r="AP39" s="13" t="s">
        <v>34</v>
      </c>
      <c r="AQ39" s="16">
        <v>864</v>
      </c>
      <c r="AR39" s="17">
        <f t="shared" si="3"/>
        <v>3.1279596145658654E-4</v>
      </c>
      <c r="AS39" s="12"/>
      <c r="AT39" s="13" t="s">
        <v>8</v>
      </c>
      <c r="AU39" s="16">
        <v>1393</v>
      </c>
      <c r="AV39" s="17">
        <f t="shared" si="4"/>
        <v>5.1452755437259772E-4</v>
      </c>
      <c r="AW39" s="12"/>
      <c r="AX39" s="13" t="s">
        <v>8</v>
      </c>
      <c r="AY39" s="16">
        <v>1548</v>
      </c>
      <c r="AZ39" s="17">
        <f t="shared" si="18"/>
        <v>5.9742758795558199E-4</v>
      </c>
      <c r="BA39" s="12"/>
      <c r="BB39" s="13" t="s">
        <v>55</v>
      </c>
      <c r="BC39" s="16">
        <v>1566</v>
      </c>
      <c r="BD39" s="17">
        <f t="shared" si="19"/>
        <v>6.1326436785210227E-4</v>
      </c>
      <c r="BE39" s="12"/>
      <c r="BF39" s="13" t="s">
        <v>11</v>
      </c>
      <c r="BG39" s="16">
        <v>1520</v>
      </c>
      <c r="BH39" s="17">
        <f t="shared" si="20"/>
        <v>6.0327227582878502E-4</v>
      </c>
      <c r="BI39" s="12"/>
      <c r="BJ39" s="13" t="s">
        <v>39</v>
      </c>
      <c r="BK39" s="16">
        <v>2642</v>
      </c>
      <c r="BL39" s="17">
        <f t="shared" si="21"/>
        <v>1.0595803388090349E-3</v>
      </c>
      <c r="BM39" s="12"/>
    </row>
    <row r="40" spans="2:65" x14ac:dyDescent="0.25">
      <c r="B40" s="13" t="s">
        <v>159</v>
      </c>
      <c r="C40" s="16">
        <v>140112</v>
      </c>
      <c r="D40" s="17">
        <f t="shared" si="9"/>
        <v>4.6827712901584924E-5</v>
      </c>
      <c r="F40" s="13" t="s">
        <v>158</v>
      </c>
      <c r="G40" s="16">
        <v>137153</v>
      </c>
      <c r="H40" s="17">
        <f t="shared" si="10"/>
        <v>4.6990201065223006E-5</v>
      </c>
      <c r="I40" s="12"/>
      <c r="J40" s="13" t="s">
        <v>191</v>
      </c>
      <c r="K40" s="16">
        <v>323558</v>
      </c>
      <c r="L40" s="17">
        <f t="shared" si="11"/>
        <v>1.1077152185578824E-4</v>
      </c>
      <c r="M40" s="12"/>
      <c r="N40" s="13" t="s">
        <v>191</v>
      </c>
      <c r="O40" s="16">
        <v>297812</v>
      </c>
      <c r="P40" s="17">
        <f t="shared" si="12"/>
        <v>5.0978632064291421E-5</v>
      </c>
      <c r="Q40" s="12"/>
      <c r="R40" s="13" t="s">
        <v>111</v>
      </c>
      <c r="S40" s="16">
        <v>802066</v>
      </c>
      <c r="T40" s="17">
        <f t="shared" si="13"/>
        <v>2.686763816967059E-4</v>
      </c>
      <c r="U40" s="12"/>
      <c r="V40" s="13" t="s">
        <v>111</v>
      </c>
      <c r="W40" s="16">
        <v>811834</v>
      </c>
      <c r="X40" s="17">
        <f t="shared" si="16"/>
        <v>2.7383604725478793E-4</v>
      </c>
      <c r="Y40" s="12"/>
      <c r="Z40" s="13" t="s">
        <v>105</v>
      </c>
      <c r="AA40" s="16">
        <v>1994437</v>
      </c>
      <c r="AB40" s="17">
        <f t="shared" si="14"/>
        <v>6.6342938757432972E-4</v>
      </c>
      <c r="AC40" s="12"/>
      <c r="AD40" s="13" t="s">
        <v>107</v>
      </c>
      <c r="AE40" s="16">
        <v>1188970</v>
      </c>
      <c r="AF40" s="17">
        <f t="shared" si="15"/>
        <v>4.0415178877788383E-4</v>
      </c>
      <c r="AG40" s="12"/>
      <c r="AH40" s="13" t="s">
        <v>108</v>
      </c>
      <c r="AI40" s="16">
        <v>1114848</v>
      </c>
      <c r="AJ40" s="17">
        <f t="shared" si="17"/>
        <v>3.9664043155097158E-4</v>
      </c>
      <c r="AK40" s="12"/>
      <c r="AL40" s="13" t="s">
        <v>37</v>
      </c>
      <c r="AM40" s="16">
        <v>236</v>
      </c>
      <c r="AN40" s="17">
        <f t="shared" si="2"/>
        <v>8.3644963988362009E-5</v>
      </c>
      <c r="AO40" s="12"/>
      <c r="AP40" s="13" t="s">
        <v>5</v>
      </c>
      <c r="AQ40" s="16">
        <v>859</v>
      </c>
      <c r="AR40" s="17">
        <f t="shared" si="3"/>
        <v>3.1098579964260165E-4</v>
      </c>
      <c r="AS40" s="12"/>
      <c r="AT40" s="13" t="s">
        <v>34</v>
      </c>
      <c r="AU40" s="16">
        <v>867</v>
      </c>
      <c r="AV40" s="17">
        <f t="shared" si="4"/>
        <v>3.2024076786865918E-4</v>
      </c>
      <c r="AW40" s="12"/>
      <c r="AX40" s="13" t="s">
        <v>55</v>
      </c>
      <c r="AY40" s="16">
        <v>1388</v>
      </c>
      <c r="AZ40" s="17">
        <f t="shared" si="18"/>
        <v>5.3567796646146492E-4</v>
      </c>
      <c r="BA40" s="12"/>
      <c r="BB40" s="13" t="s">
        <v>9</v>
      </c>
      <c r="BC40" s="16">
        <v>1082</v>
      </c>
      <c r="BD40" s="17">
        <f t="shared" si="19"/>
        <v>4.2372416731543716E-4</v>
      </c>
      <c r="BE40" s="12"/>
      <c r="BF40" s="13" t="s">
        <v>9</v>
      </c>
      <c r="BG40" s="16">
        <v>1062</v>
      </c>
      <c r="BH40" s="17">
        <f t="shared" si="20"/>
        <v>4.2149681376984843E-4</v>
      </c>
      <c r="BI40" s="12"/>
      <c r="BJ40" s="13" t="s">
        <v>9</v>
      </c>
      <c r="BK40" s="16">
        <v>2270</v>
      </c>
      <c r="BL40" s="17">
        <f t="shared" si="21"/>
        <v>9.1038886036960991E-4</v>
      </c>
      <c r="BM40" s="12"/>
    </row>
    <row r="41" spans="2:65" x14ac:dyDescent="0.25">
      <c r="B41" s="13" t="s">
        <v>117</v>
      </c>
      <c r="C41" s="16">
        <v>65856</v>
      </c>
      <c r="D41" s="17">
        <f t="shared" si="9"/>
        <v>2.2010148030481164E-5</v>
      </c>
      <c r="F41" s="13" t="s">
        <v>159</v>
      </c>
      <c r="G41" s="16">
        <v>130845</v>
      </c>
      <c r="H41" s="17">
        <f t="shared" si="10"/>
        <v>4.4829007447005198E-5</v>
      </c>
      <c r="I41" s="12"/>
      <c r="J41" s="13" t="s">
        <v>114</v>
      </c>
      <c r="K41" s="16">
        <v>254938</v>
      </c>
      <c r="L41" s="17">
        <f t="shared" si="11"/>
        <v>8.7279159343520924E-5</v>
      </c>
      <c r="M41" s="12"/>
      <c r="N41" s="13" t="s">
        <v>114</v>
      </c>
      <c r="O41" s="16">
        <v>251140</v>
      </c>
      <c r="P41" s="17">
        <f t="shared" si="12"/>
        <v>4.298944856696892E-5</v>
      </c>
      <c r="Q41" s="12"/>
      <c r="R41" s="13" t="s">
        <v>173</v>
      </c>
      <c r="S41" s="16">
        <v>604718</v>
      </c>
      <c r="T41" s="17">
        <f t="shared" si="13"/>
        <v>2.0256867163907783E-4</v>
      </c>
      <c r="U41" s="12"/>
      <c r="V41" s="13" t="s">
        <v>115</v>
      </c>
      <c r="W41" s="16">
        <v>755945</v>
      </c>
      <c r="X41" s="17">
        <f t="shared" si="16"/>
        <v>2.549843819574207E-4</v>
      </c>
      <c r="Y41" s="12"/>
      <c r="Z41" s="13" t="s">
        <v>106</v>
      </c>
      <c r="AA41" s="16">
        <v>1695970</v>
      </c>
      <c r="AB41" s="17">
        <f t="shared" si="14"/>
        <v>5.6414734506250936E-4</v>
      </c>
      <c r="AC41" s="12"/>
      <c r="AD41" s="13" t="s">
        <v>152</v>
      </c>
      <c r="AE41" s="16">
        <v>1135003</v>
      </c>
      <c r="AF41" s="17">
        <f t="shared" si="15"/>
        <v>3.8580745747854403E-4</v>
      </c>
      <c r="AG41" s="12"/>
      <c r="AH41" s="13" t="s">
        <v>109</v>
      </c>
      <c r="AI41" s="16">
        <v>1098411</v>
      </c>
      <c r="AJ41" s="17">
        <f t="shared" si="17"/>
        <v>3.9079247849064109E-4</v>
      </c>
      <c r="AK41" s="12"/>
      <c r="AL41" s="13" t="s">
        <v>47</v>
      </c>
      <c r="AM41" s="16">
        <v>227</v>
      </c>
      <c r="AN41" s="17">
        <f t="shared" si="2"/>
        <v>8.0455113666771933E-5</v>
      </c>
      <c r="AO41" s="12"/>
      <c r="AP41" s="13" t="s">
        <v>37</v>
      </c>
      <c r="AQ41" s="16">
        <v>255</v>
      </c>
      <c r="AR41" s="17">
        <f t="shared" si="3"/>
        <v>9.2318252513228663E-5</v>
      </c>
      <c r="AS41" s="12"/>
      <c r="AT41" s="13" t="s">
        <v>5</v>
      </c>
      <c r="AU41" s="16">
        <v>850</v>
      </c>
      <c r="AV41" s="17">
        <f t="shared" si="4"/>
        <v>3.1396153712613645E-4</v>
      </c>
      <c r="AW41" s="12"/>
      <c r="AX41" s="13" t="s">
        <v>34</v>
      </c>
      <c r="AY41" s="16">
        <v>871</v>
      </c>
      <c r="AZ41" s="17">
        <f t="shared" si="18"/>
        <v>3.361495020085994E-4</v>
      </c>
      <c r="BA41" s="12"/>
      <c r="BB41" s="13" t="s">
        <v>5</v>
      </c>
      <c r="BC41" s="16">
        <v>996</v>
      </c>
      <c r="BD41" s="17">
        <f t="shared" si="19"/>
        <v>3.9004553664156696E-4</v>
      </c>
      <c r="BE41" s="12"/>
      <c r="BF41" s="13" t="s">
        <v>60</v>
      </c>
      <c r="BG41" s="16">
        <v>859</v>
      </c>
      <c r="BH41" s="17">
        <f t="shared" si="20"/>
        <v>3.4092821377429362E-4</v>
      </c>
      <c r="BI41" s="12"/>
      <c r="BJ41" s="13" t="s">
        <v>8</v>
      </c>
      <c r="BK41" s="16">
        <v>1718</v>
      </c>
      <c r="BL41" s="17">
        <f t="shared" si="21"/>
        <v>6.8900795687885008E-4</v>
      </c>
      <c r="BM41" s="12"/>
    </row>
    <row r="42" spans="2:65" x14ac:dyDescent="0.25">
      <c r="B42" s="13" t="s">
        <v>170</v>
      </c>
      <c r="C42" s="16">
        <v>51709</v>
      </c>
      <c r="D42" s="17">
        <f t="shared" si="9"/>
        <v>1.728199016806594E-5</v>
      </c>
      <c r="F42" s="13" t="s">
        <v>117</v>
      </c>
      <c r="G42" s="16">
        <v>75486</v>
      </c>
      <c r="H42" s="17">
        <f t="shared" si="10"/>
        <v>2.5862374994418087E-5</v>
      </c>
      <c r="I42" s="12"/>
      <c r="J42" s="13" t="s">
        <v>184</v>
      </c>
      <c r="K42" s="16">
        <v>173340</v>
      </c>
      <c r="L42" s="17">
        <f t="shared" si="11"/>
        <v>5.9343720750166375E-5</v>
      </c>
      <c r="M42" s="12"/>
      <c r="N42" s="13" t="s">
        <v>158</v>
      </c>
      <c r="O42" s="16">
        <v>187834</v>
      </c>
      <c r="P42" s="17">
        <f t="shared" si="12"/>
        <v>3.2152903090419842E-5</v>
      </c>
      <c r="Q42" s="12"/>
      <c r="R42" s="13" t="s">
        <v>114</v>
      </c>
      <c r="S42" s="16">
        <v>247672</v>
      </c>
      <c r="T42" s="17">
        <f t="shared" si="13"/>
        <v>8.2965263217224698E-5</v>
      </c>
      <c r="U42" s="12"/>
      <c r="V42" s="13" t="s">
        <v>173</v>
      </c>
      <c r="W42" s="16">
        <v>497120</v>
      </c>
      <c r="X42" s="17">
        <f t="shared" si="16"/>
        <v>1.6768129421938498E-4</v>
      </c>
      <c r="Y42" s="12"/>
      <c r="Z42" s="13" t="s">
        <v>107</v>
      </c>
      <c r="AA42" s="16">
        <v>1138793</v>
      </c>
      <c r="AB42" s="17">
        <f t="shared" si="14"/>
        <v>3.7880802580574552E-4</v>
      </c>
      <c r="AC42" s="12"/>
      <c r="AD42" s="13" t="s">
        <v>108</v>
      </c>
      <c r="AE42" s="16">
        <v>1090489</v>
      </c>
      <c r="AF42" s="17">
        <f t="shared" si="15"/>
        <v>3.7067636693323278E-4</v>
      </c>
      <c r="AG42" s="12"/>
      <c r="AH42" s="13" t="s">
        <v>110</v>
      </c>
      <c r="AI42" s="16">
        <v>1080604</v>
      </c>
      <c r="AJ42" s="17">
        <f t="shared" si="17"/>
        <v>3.8445710706365899E-4</v>
      </c>
      <c r="AK42" s="12"/>
      <c r="AL42" s="13" t="s">
        <v>33</v>
      </c>
      <c r="AM42" s="16">
        <v>211</v>
      </c>
      <c r="AN42" s="17">
        <f t="shared" si="2"/>
        <v>7.4784268650611801E-5</v>
      </c>
      <c r="AO42" s="12"/>
      <c r="AP42" s="13" t="s">
        <v>32</v>
      </c>
      <c r="AQ42" s="16">
        <v>209</v>
      </c>
      <c r="AR42" s="17">
        <f t="shared" si="3"/>
        <v>7.5664763824567804E-5</v>
      </c>
      <c r="AS42" s="12"/>
      <c r="AT42" s="13" t="s">
        <v>32</v>
      </c>
      <c r="AU42" s="16">
        <v>221</v>
      </c>
      <c r="AV42" s="17">
        <f t="shared" si="4"/>
        <v>8.1629999652795479E-5</v>
      </c>
      <c r="AW42" s="12"/>
      <c r="AX42" s="13" t="s">
        <v>5</v>
      </c>
      <c r="AY42" s="16">
        <v>841</v>
      </c>
      <c r="AZ42" s="17">
        <f t="shared" si="18"/>
        <v>3.2457144797845246E-4</v>
      </c>
      <c r="BA42" s="12"/>
      <c r="BB42" s="13" t="s">
        <v>34</v>
      </c>
      <c r="BC42" s="16">
        <v>866</v>
      </c>
      <c r="BD42" s="17">
        <f t="shared" si="19"/>
        <v>3.3913597864618168E-4</v>
      </c>
      <c r="BE42" s="12"/>
      <c r="BF42" s="13" t="s">
        <v>34</v>
      </c>
      <c r="BG42" s="16">
        <v>858</v>
      </c>
      <c r="BH42" s="17">
        <f t="shared" si="20"/>
        <v>3.4053132411914307E-4</v>
      </c>
      <c r="BI42" s="12"/>
      <c r="BJ42" s="13" t="s">
        <v>65</v>
      </c>
      <c r="BK42" s="16">
        <v>1707</v>
      </c>
      <c r="BL42" s="17">
        <f t="shared" si="21"/>
        <v>6.8459638090349081E-4</v>
      </c>
      <c r="BM42" s="12"/>
    </row>
    <row r="43" spans="2:65" x14ac:dyDescent="0.25">
      <c r="B43" s="13" t="s">
        <v>186</v>
      </c>
      <c r="C43" s="16">
        <v>42967</v>
      </c>
      <c r="D43" s="17">
        <f t="shared" si="9"/>
        <v>1.4360271356075135E-5</v>
      </c>
      <c r="F43" s="13" t="s">
        <v>186</v>
      </c>
      <c r="G43" s="16">
        <v>46685</v>
      </c>
      <c r="H43" s="17">
        <f t="shared" si="10"/>
        <v>1.5994819921765736E-5</v>
      </c>
      <c r="I43" s="12"/>
      <c r="J43" s="13" t="s">
        <v>158</v>
      </c>
      <c r="K43" s="16">
        <v>165573</v>
      </c>
      <c r="L43" s="17">
        <f t="shared" si="11"/>
        <v>5.668465371966827E-5</v>
      </c>
      <c r="M43" s="12"/>
      <c r="N43" s="13" t="s">
        <v>170</v>
      </c>
      <c r="O43" s="16">
        <v>185122</v>
      </c>
      <c r="P43" s="17">
        <f t="shared" si="12"/>
        <v>3.1688670453191126E-5</v>
      </c>
      <c r="Q43" s="12"/>
      <c r="R43" s="13" t="s">
        <v>184</v>
      </c>
      <c r="S43" s="16">
        <v>167891</v>
      </c>
      <c r="T43" s="17">
        <f t="shared" si="13"/>
        <v>5.6240192701650051E-5</v>
      </c>
      <c r="U43" s="12"/>
      <c r="V43" s="13" t="s">
        <v>114</v>
      </c>
      <c r="W43" s="16">
        <v>253315</v>
      </c>
      <c r="X43" s="17">
        <f t="shared" si="16"/>
        <v>8.5444534609718992E-5</v>
      </c>
      <c r="Y43" s="12"/>
      <c r="Z43" s="13" t="s">
        <v>152</v>
      </c>
      <c r="AA43" s="16">
        <v>1134335</v>
      </c>
      <c r="AB43" s="17">
        <f t="shared" si="14"/>
        <v>3.7732511698997128E-4</v>
      </c>
      <c r="AC43" s="12"/>
      <c r="AD43" s="13" t="s">
        <v>154</v>
      </c>
      <c r="AE43" s="16">
        <v>1069913</v>
      </c>
      <c r="AF43" s="17">
        <f t="shared" si="15"/>
        <v>3.6368222308949094E-4</v>
      </c>
      <c r="AG43" s="12"/>
      <c r="AH43" s="13" t="s">
        <v>111</v>
      </c>
      <c r="AI43" s="16">
        <v>848700</v>
      </c>
      <c r="AJ43" s="17">
        <f t="shared" si="17"/>
        <v>3.0195034144323669E-4</v>
      </c>
      <c r="AK43" s="12"/>
      <c r="AL43" s="13" t="s">
        <v>32</v>
      </c>
      <c r="AM43" s="16">
        <v>141</v>
      </c>
      <c r="AN43" s="17">
        <f t="shared" si="2"/>
        <v>4.9974321704911198E-5</v>
      </c>
      <c r="AO43" s="12"/>
      <c r="AP43" s="13" t="s">
        <v>33</v>
      </c>
      <c r="AQ43" s="16">
        <v>198</v>
      </c>
      <c r="AR43" s="17">
        <f t="shared" si="3"/>
        <v>7.1682407833801082E-5</v>
      </c>
      <c r="AS43" s="12"/>
      <c r="AT43" s="13" t="s">
        <v>33</v>
      </c>
      <c r="AU43" s="16">
        <v>213</v>
      </c>
      <c r="AV43" s="17">
        <f t="shared" si="4"/>
        <v>7.8675067538667138E-5</v>
      </c>
      <c r="AW43" s="12"/>
      <c r="AX43" s="13" t="s">
        <v>38</v>
      </c>
      <c r="AY43" s="16">
        <v>824</v>
      </c>
      <c r="AZ43" s="17">
        <f t="shared" si="18"/>
        <v>3.1801055069470254E-4</v>
      </c>
      <c r="BA43" s="12"/>
      <c r="BB43" s="13" t="s">
        <v>60</v>
      </c>
      <c r="BC43" s="16">
        <v>766</v>
      </c>
      <c r="BD43" s="17">
        <f t="shared" si="19"/>
        <v>2.9997478018819307E-4</v>
      </c>
      <c r="BE43" s="12"/>
      <c r="BF43" s="13" t="s">
        <v>5</v>
      </c>
      <c r="BG43" s="16">
        <v>577</v>
      </c>
      <c r="BH43" s="17">
        <f t="shared" si="20"/>
        <v>2.2900533102184799E-4</v>
      </c>
      <c r="BI43" s="12"/>
      <c r="BJ43" s="13" t="s">
        <v>60</v>
      </c>
      <c r="BK43" s="16">
        <v>962</v>
      </c>
      <c r="BL43" s="17">
        <f t="shared" si="21"/>
        <v>3.8581237166324437E-4</v>
      </c>
      <c r="BM43" s="12"/>
    </row>
    <row r="44" spans="2:65" x14ac:dyDescent="0.25">
      <c r="B44" s="13" t="s">
        <v>275</v>
      </c>
      <c r="C44" s="16">
        <v>36356</v>
      </c>
      <c r="D44" s="17">
        <f t="shared" si="9"/>
        <v>1.2150767459247041E-5</v>
      </c>
      <c r="F44" s="13" t="s">
        <v>170</v>
      </c>
      <c r="G44" s="16">
        <v>28794</v>
      </c>
      <c r="H44" s="17">
        <f t="shared" si="10"/>
        <v>9.8651567918458315E-6</v>
      </c>
      <c r="I44" s="12"/>
      <c r="J44" s="13" t="s">
        <v>185</v>
      </c>
      <c r="K44" s="16">
        <v>163437</v>
      </c>
      <c r="L44" s="17">
        <f t="shared" si="11"/>
        <v>5.5953384609697373E-5</v>
      </c>
      <c r="M44" s="12"/>
      <c r="N44" s="13" t="s">
        <v>184</v>
      </c>
      <c r="O44" s="16">
        <v>165635</v>
      </c>
      <c r="P44" s="17">
        <f t="shared" si="12"/>
        <v>2.8352939847853374E-5</v>
      </c>
      <c r="Q44" s="12"/>
      <c r="R44" s="13" t="s">
        <v>185</v>
      </c>
      <c r="S44" s="16">
        <v>163665</v>
      </c>
      <c r="T44" s="17">
        <f t="shared" si="13"/>
        <v>5.48245655723985E-5</v>
      </c>
      <c r="U44" s="12"/>
      <c r="V44" s="13" t="s">
        <v>170</v>
      </c>
      <c r="W44" s="16">
        <v>199773</v>
      </c>
      <c r="X44" s="17">
        <f t="shared" si="16"/>
        <v>6.7384525245593009E-5</v>
      </c>
      <c r="Y44" s="12"/>
      <c r="Z44" s="13" t="s">
        <v>108</v>
      </c>
      <c r="AA44" s="16">
        <v>1034956</v>
      </c>
      <c r="AB44" s="17">
        <f t="shared" si="14"/>
        <v>3.4426769321185781E-4</v>
      </c>
      <c r="AC44" s="12"/>
      <c r="AD44" s="13" t="s">
        <v>110</v>
      </c>
      <c r="AE44" s="16">
        <v>1043156</v>
      </c>
      <c r="AF44" s="17">
        <f t="shared" si="15"/>
        <v>3.5458704876858304E-4</v>
      </c>
      <c r="AG44" s="12"/>
      <c r="AH44" s="13" t="s">
        <v>112</v>
      </c>
      <c r="AI44" s="16">
        <v>362679</v>
      </c>
      <c r="AJ44" s="17">
        <f t="shared" si="17"/>
        <v>1.290338728458721E-4</v>
      </c>
      <c r="AK44" s="12"/>
      <c r="AL44" s="13" t="s">
        <v>77</v>
      </c>
      <c r="AM44" s="16">
        <v>126</v>
      </c>
      <c r="AN44" s="17">
        <f t="shared" si="2"/>
        <v>4.465790450226107E-5</v>
      </c>
      <c r="AO44" s="12"/>
      <c r="AP44" s="13" t="s">
        <v>47</v>
      </c>
      <c r="AQ44" s="16">
        <v>155</v>
      </c>
      <c r="AR44" s="17">
        <f t="shared" si="3"/>
        <v>5.6115016233531149E-5</v>
      </c>
      <c r="AS44" s="12"/>
      <c r="AT44" s="13" t="s">
        <v>42</v>
      </c>
      <c r="AU44" s="16">
        <v>197</v>
      </c>
      <c r="AV44" s="17">
        <f t="shared" si="4"/>
        <v>7.2765203310410444E-5</v>
      </c>
      <c r="AW44" s="12"/>
      <c r="AX44" s="13" t="s">
        <v>53</v>
      </c>
      <c r="AY44" s="16">
        <v>661</v>
      </c>
      <c r="AZ44" s="17">
        <f t="shared" si="18"/>
        <v>2.5510312379757084E-4</v>
      </c>
      <c r="BA44" s="12"/>
      <c r="BB44" s="13" t="s">
        <v>47</v>
      </c>
      <c r="BC44" s="16">
        <v>262</v>
      </c>
      <c r="BD44" s="17">
        <f t="shared" si="19"/>
        <v>1.0260233995993026E-4</v>
      </c>
      <c r="BE44" s="12"/>
      <c r="BF44" s="13" t="s">
        <v>7</v>
      </c>
      <c r="BG44" s="16">
        <v>256</v>
      </c>
      <c r="BH44" s="17">
        <f t="shared" si="20"/>
        <v>1.0160375171853221E-4</v>
      </c>
      <c r="BI44" s="12"/>
      <c r="BJ44" s="13" t="s">
        <v>34</v>
      </c>
      <c r="BK44" s="16">
        <v>877</v>
      </c>
      <c r="BL44" s="17">
        <f t="shared" si="21"/>
        <v>3.5172292094455852E-4</v>
      </c>
      <c r="BM44" s="12"/>
    </row>
    <row r="45" spans="2:65" x14ac:dyDescent="0.25">
      <c r="B45" s="13" t="s">
        <v>158</v>
      </c>
      <c r="C45" s="16">
        <v>25629</v>
      </c>
      <c r="D45" s="17">
        <f t="shared" si="9"/>
        <v>8.565629310513875E-6</v>
      </c>
      <c r="F45" s="13" t="s">
        <v>275</v>
      </c>
      <c r="G45" s="16">
        <v>2146</v>
      </c>
      <c r="H45" s="17">
        <f t="shared" si="10"/>
        <v>7.3524437297010322E-7</v>
      </c>
      <c r="I45" s="12"/>
      <c r="J45" s="13" t="s">
        <v>159</v>
      </c>
      <c r="K45" s="16">
        <v>130754</v>
      </c>
      <c r="L45" s="17">
        <f t="shared" si="11"/>
        <v>4.4764214047347725E-5</v>
      </c>
      <c r="M45" s="12"/>
      <c r="N45" s="13" t="s">
        <v>185</v>
      </c>
      <c r="O45" s="16">
        <v>164396</v>
      </c>
      <c r="P45" s="17">
        <f t="shared" si="12"/>
        <v>2.8140851264694682E-5</v>
      </c>
      <c r="Q45" s="12"/>
      <c r="R45" s="13" t="s">
        <v>117</v>
      </c>
      <c r="S45" s="16">
        <v>137879</v>
      </c>
      <c r="T45" s="17">
        <f t="shared" si="13"/>
        <v>4.6186761229076052E-5</v>
      </c>
      <c r="U45" s="12"/>
      <c r="V45" s="13" t="s">
        <v>184</v>
      </c>
      <c r="W45" s="16">
        <v>188443</v>
      </c>
      <c r="X45" s="17">
        <f t="shared" si="16"/>
        <v>6.3562854293899984E-5</v>
      </c>
      <c r="Y45" s="12"/>
      <c r="Z45" s="13" t="s">
        <v>154</v>
      </c>
      <c r="AA45" s="16">
        <v>1034134</v>
      </c>
      <c r="AB45" s="17">
        <f t="shared" si="14"/>
        <v>3.4399426318795323E-4</v>
      </c>
      <c r="AC45" s="12"/>
      <c r="AD45" s="13" t="s">
        <v>161</v>
      </c>
      <c r="AE45" s="16">
        <v>850980</v>
      </c>
      <c r="AF45" s="17">
        <f t="shared" si="15"/>
        <v>2.8926305055148877E-4</v>
      </c>
      <c r="AG45" s="12"/>
      <c r="AH45" s="13" t="s">
        <v>113</v>
      </c>
      <c r="AI45" s="16">
        <v>279504</v>
      </c>
      <c r="AJ45" s="17">
        <f t="shared" si="17"/>
        <v>9.9441885512843687E-5</v>
      </c>
      <c r="AK45" s="12"/>
      <c r="AL45" s="13" t="s">
        <v>21</v>
      </c>
      <c r="AM45" s="16">
        <v>92</v>
      </c>
      <c r="AN45" s="17">
        <f t="shared" si="2"/>
        <v>3.2607358842920786E-5</v>
      </c>
      <c r="AO45" s="12"/>
      <c r="AP45" s="13" t="s">
        <v>23</v>
      </c>
      <c r="AQ45" s="16">
        <v>97</v>
      </c>
      <c r="AR45" s="17">
        <f t="shared" si="3"/>
        <v>3.5117139191306589E-5</v>
      </c>
      <c r="AS45" s="12"/>
      <c r="AT45" s="13" t="s">
        <v>23</v>
      </c>
      <c r="AU45" s="16">
        <v>187</v>
      </c>
      <c r="AV45" s="17">
        <f t="shared" si="4"/>
        <v>6.9071538167750018E-5</v>
      </c>
      <c r="AW45" s="12"/>
      <c r="AX45" s="13" t="s">
        <v>9</v>
      </c>
      <c r="AY45" s="16">
        <v>660</v>
      </c>
      <c r="AZ45" s="17">
        <f t="shared" si="18"/>
        <v>2.5471718866323261E-4</v>
      </c>
      <c r="BA45" s="12"/>
      <c r="BB45" s="13" t="s">
        <v>32</v>
      </c>
      <c r="BC45" s="16">
        <v>237</v>
      </c>
      <c r="BD45" s="17">
        <f t="shared" si="19"/>
        <v>9.2812040345433095E-5</v>
      </c>
      <c r="BE45" s="12"/>
      <c r="BF45" s="13" t="s">
        <v>32</v>
      </c>
      <c r="BG45" s="16">
        <v>237</v>
      </c>
      <c r="BH45" s="17">
        <f t="shared" si="20"/>
        <v>9.4062848270672395E-5</v>
      </c>
      <c r="BI45" s="12"/>
      <c r="BJ45" s="13" t="s">
        <v>7</v>
      </c>
      <c r="BK45" s="16">
        <v>250</v>
      </c>
      <c r="BL45" s="17">
        <f t="shared" si="21"/>
        <v>1.0026309034907597E-4</v>
      </c>
      <c r="BM45" s="12"/>
    </row>
    <row r="46" spans="2:65" x14ac:dyDescent="0.25">
      <c r="B46" s="13" t="s">
        <v>284</v>
      </c>
      <c r="C46" s="16">
        <v>5863</v>
      </c>
      <c r="D46" s="17">
        <f t="shared" si="9"/>
        <v>1.9595101114964629E-6</v>
      </c>
      <c r="F46" s="19" t="s">
        <v>35</v>
      </c>
      <c r="G46" s="20">
        <f>SUM(G6:G45)</f>
        <v>2918757462</v>
      </c>
      <c r="H46" s="21"/>
      <c r="I46" s="12"/>
      <c r="J46" s="13" t="s">
        <v>170</v>
      </c>
      <c r="K46" s="16">
        <v>96601</v>
      </c>
      <c r="L46" s="17">
        <f t="shared" si="11"/>
        <v>3.3071782440214734E-5</v>
      </c>
      <c r="M46" s="12"/>
      <c r="N46" s="13" t="s">
        <v>159</v>
      </c>
      <c r="O46" s="16">
        <v>127080</v>
      </c>
      <c r="P46" s="17">
        <f t="shared" si="12"/>
        <v>2.1753201894920802E-5</v>
      </c>
      <c r="Q46" s="12"/>
      <c r="R46" s="13" t="s">
        <v>170</v>
      </c>
      <c r="S46" s="16">
        <v>123394</v>
      </c>
      <c r="T46" s="17">
        <f t="shared" si="13"/>
        <v>4.1334570276116092E-5</v>
      </c>
      <c r="U46" s="12"/>
      <c r="V46" s="13" t="s">
        <v>175</v>
      </c>
      <c r="W46" s="16">
        <v>173857</v>
      </c>
      <c r="X46" s="17">
        <f t="shared" si="16"/>
        <v>5.8642916738613642E-5</v>
      </c>
      <c r="Y46" s="12"/>
      <c r="Z46" s="13" t="s">
        <v>178</v>
      </c>
      <c r="AA46" s="16">
        <v>1006969</v>
      </c>
      <c r="AB46" s="17">
        <f t="shared" si="14"/>
        <v>3.3495809944176488E-4</v>
      </c>
      <c r="AC46" s="12"/>
      <c r="AD46" s="13" t="s">
        <v>111</v>
      </c>
      <c r="AE46" s="16">
        <v>831995</v>
      </c>
      <c r="AF46" s="17">
        <f t="shared" si="15"/>
        <v>2.8280971555569566E-4</v>
      </c>
      <c r="AG46" s="12"/>
      <c r="AH46" s="13" t="s">
        <v>114</v>
      </c>
      <c r="AI46" s="16">
        <v>233589</v>
      </c>
      <c r="AJ46" s="17">
        <f t="shared" si="17"/>
        <v>8.3106254633420781E-5</v>
      </c>
      <c r="AK46" s="12"/>
      <c r="AL46" s="13" t="s">
        <v>29</v>
      </c>
      <c r="AM46" s="16">
        <v>75</v>
      </c>
      <c r="AN46" s="17">
        <f t="shared" si="2"/>
        <v>2.6582086013250637E-5</v>
      </c>
      <c r="AO46" s="12"/>
      <c r="AP46" s="13" t="s">
        <v>29</v>
      </c>
      <c r="AQ46" s="16">
        <v>96</v>
      </c>
      <c r="AR46" s="17">
        <f t="shared" si="3"/>
        <v>3.4755106828509616E-5</v>
      </c>
      <c r="AS46" s="12"/>
      <c r="AT46" s="13" t="s">
        <v>47</v>
      </c>
      <c r="AU46" s="16">
        <v>176</v>
      </c>
      <c r="AV46" s="17">
        <f t="shared" si="4"/>
        <v>6.5008506510823543E-5</v>
      </c>
      <c r="AW46" s="12"/>
      <c r="AX46" s="13" t="s">
        <v>32</v>
      </c>
      <c r="AY46" s="16">
        <v>226</v>
      </c>
      <c r="AZ46" s="17">
        <f t="shared" si="18"/>
        <v>8.7221340360440255E-5</v>
      </c>
      <c r="BA46" s="12"/>
      <c r="BB46" s="13" t="s">
        <v>33</v>
      </c>
      <c r="BC46" s="16">
        <v>198</v>
      </c>
      <c r="BD46" s="17">
        <f t="shared" si="19"/>
        <v>7.7539172946817529E-5</v>
      </c>
      <c r="BE46" s="12"/>
      <c r="BF46" s="13" t="s">
        <v>47</v>
      </c>
      <c r="BG46" s="16">
        <v>230</v>
      </c>
      <c r="BH46" s="17">
        <f t="shared" si="20"/>
        <v>9.1284620684618776E-5</v>
      </c>
      <c r="BI46" s="12"/>
      <c r="BJ46" s="13" t="s">
        <v>32</v>
      </c>
      <c r="BK46" s="16">
        <v>229</v>
      </c>
      <c r="BL46" s="17">
        <f t="shared" si="21"/>
        <v>9.1840990759753591E-5</v>
      </c>
      <c r="BM46" s="12"/>
    </row>
    <row r="47" spans="2:65" x14ac:dyDescent="0.25">
      <c r="B47" s="19" t="s">
        <v>35</v>
      </c>
      <c r="C47" s="20">
        <f>SUM(C6:C46)</f>
        <v>2992074379</v>
      </c>
      <c r="D47" s="21"/>
      <c r="F47" s="22"/>
      <c r="G47" s="18"/>
      <c r="H47" s="12"/>
      <c r="I47" s="12"/>
      <c r="J47" s="13" t="s">
        <v>117</v>
      </c>
      <c r="K47" s="16">
        <v>83237</v>
      </c>
      <c r="L47" s="17">
        <f t="shared" si="11"/>
        <v>2.8496557540565354E-5</v>
      </c>
      <c r="M47" s="12"/>
      <c r="N47" s="13" t="s">
        <v>117</v>
      </c>
      <c r="O47" s="16">
        <v>116235</v>
      </c>
      <c r="P47" s="17">
        <f t="shared" si="12"/>
        <v>1.9896784877684286E-5</v>
      </c>
      <c r="Q47" s="12"/>
      <c r="R47" s="13" t="s">
        <v>159</v>
      </c>
      <c r="S47" s="16">
        <v>122217</v>
      </c>
      <c r="T47" s="17">
        <f t="shared" si="13"/>
        <v>4.0940298356776511E-5</v>
      </c>
      <c r="U47" s="12"/>
      <c r="V47" s="13" t="s">
        <v>185</v>
      </c>
      <c r="W47" s="16">
        <v>162120</v>
      </c>
      <c r="X47" s="17">
        <f t="shared" si="16"/>
        <v>5.4683962461471461E-5</v>
      </c>
      <c r="Y47" s="12"/>
      <c r="Z47" s="13" t="s">
        <v>110</v>
      </c>
      <c r="AA47" s="16">
        <v>970484</v>
      </c>
      <c r="AB47" s="17">
        <f t="shared" si="14"/>
        <v>3.2282173153159804E-4</v>
      </c>
      <c r="AC47" s="12"/>
      <c r="AD47" s="13" t="s">
        <v>173</v>
      </c>
      <c r="AE47" s="16">
        <v>516839</v>
      </c>
      <c r="AF47" s="17">
        <f t="shared" si="15"/>
        <v>1.7568265503769875E-4</v>
      </c>
      <c r="AG47" s="12"/>
      <c r="AH47" s="13" t="s">
        <v>115</v>
      </c>
      <c r="AI47" s="16">
        <v>183013</v>
      </c>
      <c r="AJ47" s="17">
        <f t="shared" si="17"/>
        <v>6.5112333967893348E-5</v>
      </c>
      <c r="AK47" s="12"/>
      <c r="AL47" s="13" t="s">
        <v>41</v>
      </c>
      <c r="AM47" s="16">
        <v>66</v>
      </c>
      <c r="AN47" s="17">
        <f t="shared" si="2"/>
        <v>2.3392235691660561E-5</v>
      </c>
      <c r="AO47" s="12"/>
      <c r="AP47" s="13" t="s">
        <v>31</v>
      </c>
      <c r="AQ47" s="16">
        <v>89</v>
      </c>
      <c r="AR47" s="17">
        <f t="shared" si="3"/>
        <v>3.2220880288930786E-5</v>
      </c>
      <c r="AS47" s="12"/>
      <c r="AT47" s="13" t="s">
        <v>29</v>
      </c>
      <c r="AU47" s="16">
        <v>97</v>
      </c>
      <c r="AV47" s="17">
        <f t="shared" si="4"/>
        <v>3.5828551883806161E-5</v>
      </c>
      <c r="AW47" s="12"/>
      <c r="AX47" s="13" t="s">
        <v>47</v>
      </c>
      <c r="AY47" s="16">
        <v>217</v>
      </c>
      <c r="AZ47" s="17">
        <f t="shared" si="18"/>
        <v>8.3747924151396179E-5</v>
      </c>
      <c r="BA47" s="12"/>
      <c r="BB47" s="13" t="s">
        <v>7</v>
      </c>
      <c r="BC47" s="16">
        <v>159</v>
      </c>
      <c r="BD47" s="17">
        <f t="shared" si="19"/>
        <v>6.226630554820195E-5</v>
      </c>
      <c r="BE47" s="12"/>
      <c r="BF47" s="13" t="s">
        <v>33</v>
      </c>
      <c r="BG47" s="16">
        <v>203</v>
      </c>
      <c r="BH47" s="17">
        <f t="shared" si="20"/>
        <v>8.0568599995554832E-5</v>
      </c>
      <c r="BI47" s="12"/>
      <c r="BJ47" s="13" t="s">
        <v>47</v>
      </c>
      <c r="BK47" s="16">
        <v>198</v>
      </c>
      <c r="BL47" s="17">
        <f t="shared" si="21"/>
        <v>7.9408367556468168E-5</v>
      </c>
      <c r="BM47" s="12"/>
    </row>
    <row r="48" spans="2:65" x14ac:dyDescent="0.25">
      <c r="B48" s="13"/>
      <c r="C48" s="18"/>
      <c r="D48" s="12"/>
      <c r="F48" s="25"/>
      <c r="G48" s="18"/>
      <c r="H48" s="12"/>
      <c r="I48" s="12"/>
      <c r="J48" s="13" t="s">
        <v>186</v>
      </c>
      <c r="K48" s="16">
        <v>48953</v>
      </c>
      <c r="L48" s="17">
        <f t="shared" si="11"/>
        <v>1.6759277500189768E-5</v>
      </c>
      <c r="M48" s="12"/>
      <c r="N48" s="13" t="s">
        <v>186</v>
      </c>
      <c r="O48" s="16">
        <v>49571</v>
      </c>
      <c r="P48" s="17">
        <f t="shared" si="12"/>
        <v>8.4854262758350574E-6</v>
      </c>
      <c r="Q48" s="12"/>
      <c r="R48" s="13" t="s">
        <v>175</v>
      </c>
      <c r="S48" s="16">
        <v>95796</v>
      </c>
      <c r="T48" s="17">
        <f t="shared" si="13"/>
        <v>3.2089781465637044E-5</v>
      </c>
      <c r="U48" s="12"/>
      <c r="V48" s="13" t="s">
        <v>117</v>
      </c>
      <c r="W48" s="16">
        <v>139044</v>
      </c>
      <c r="X48" s="17">
        <f t="shared" si="16"/>
        <v>4.6900301483424856E-5</v>
      </c>
      <c r="Y48" s="12"/>
      <c r="Z48" s="13" t="s">
        <v>161</v>
      </c>
      <c r="AA48" s="16">
        <v>932690</v>
      </c>
      <c r="AB48" s="17">
        <f t="shared" si="14"/>
        <v>3.1024993795076086E-4</v>
      </c>
      <c r="AC48" s="12"/>
      <c r="AD48" s="13" t="s">
        <v>165</v>
      </c>
      <c r="AE48" s="16">
        <v>504467</v>
      </c>
      <c r="AF48" s="17">
        <f t="shared" si="15"/>
        <v>1.7147719490770392E-4</v>
      </c>
      <c r="AG48" s="12"/>
      <c r="AH48" s="13" t="s">
        <v>176</v>
      </c>
      <c r="AI48" s="16">
        <v>146500</v>
      </c>
      <c r="AJ48" s="17">
        <f t="shared" si="17"/>
        <v>5.2121745047053347E-5</v>
      </c>
      <c r="AK48" s="12"/>
      <c r="AL48" s="13" t="s">
        <v>42</v>
      </c>
      <c r="AM48" s="16">
        <v>58</v>
      </c>
      <c r="AN48" s="17">
        <f t="shared" si="2"/>
        <v>2.0556813183580495E-5</v>
      </c>
      <c r="AO48" s="12"/>
      <c r="AP48" s="13" t="s">
        <v>42</v>
      </c>
      <c r="AQ48" s="16">
        <v>69</v>
      </c>
      <c r="AR48" s="17">
        <f t="shared" si="3"/>
        <v>2.4980233032991285E-5</v>
      </c>
      <c r="AS48" s="12"/>
      <c r="AT48" s="13" t="s">
        <v>31</v>
      </c>
      <c r="AU48" s="16">
        <v>78</v>
      </c>
      <c r="AV48" s="17">
        <f t="shared" si="4"/>
        <v>2.8810588112751346E-5</v>
      </c>
      <c r="AW48" s="12"/>
      <c r="AX48" s="13" t="s">
        <v>33</v>
      </c>
      <c r="AY48" s="16">
        <v>208</v>
      </c>
      <c r="AZ48" s="17">
        <f t="shared" si="18"/>
        <v>8.0274507942352104E-5</v>
      </c>
      <c r="BA48" s="12"/>
      <c r="BB48" s="13" t="s">
        <v>57</v>
      </c>
      <c r="BC48" s="16">
        <v>133</v>
      </c>
      <c r="BD48" s="17">
        <f t="shared" si="19"/>
        <v>5.2084393949124907E-5</v>
      </c>
      <c r="BE48" s="12"/>
      <c r="BF48" s="13" t="s">
        <v>23</v>
      </c>
      <c r="BG48" s="16">
        <v>126</v>
      </c>
      <c r="BH48" s="17">
        <f t="shared" si="20"/>
        <v>5.0008096548965071E-5</v>
      </c>
      <c r="BI48" s="12"/>
      <c r="BJ48" s="13" t="s">
        <v>33</v>
      </c>
      <c r="BK48" s="16">
        <v>178</v>
      </c>
      <c r="BL48" s="17">
        <f t="shared" si="21"/>
        <v>7.1387320328542093E-5</v>
      </c>
      <c r="BM48" s="12"/>
    </row>
    <row r="49" spans="2:65" x14ac:dyDescent="0.25">
      <c r="B49" s="13"/>
      <c r="C49" s="12"/>
      <c r="D49" s="12"/>
      <c r="F49" s="12"/>
      <c r="G49" s="12"/>
      <c r="H49" s="12"/>
      <c r="I49" s="12"/>
      <c r="J49" s="19" t="s">
        <v>35</v>
      </c>
      <c r="K49" s="20">
        <f>SUM(K6:K48)</f>
        <v>2920949307</v>
      </c>
      <c r="L49" s="21"/>
      <c r="M49" s="12"/>
      <c r="N49" s="13" t="s">
        <v>192</v>
      </c>
      <c r="O49" s="16">
        <v>12368</v>
      </c>
      <c r="P49" s="17">
        <f t="shared" si="12"/>
        <v>2.1171199326123738E-6</v>
      </c>
      <c r="Q49" s="12"/>
      <c r="R49" s="13" t="s">
        <v>158</v>
      </c>
      <c r="S49" s="16">
        <v>69775</v>
      </c>
      <c r="T49" s="17">
        <f t="shared" si="13"/>
        <v>2.3373256730602788E-5</v>
      </c>
      <c r="U49" s="12"/>
      <c r="V49" s="13" t="s">
        <v>159</v>
      </c>
      <c r="W49" s="16">
        <v>116243</v>
      </c>
      <c r="X49" s="17">
        <f t="shared" si="16"/>
        <v>3.9209399509060122E-5</v>
      </c>
      <c r="Y49" s="12"/>
      <c r="Z49" s="13" t="s">
        <v>111</v>
      </c>
      <c r="AA49" s="16">
        <v>823969</v>
      </c>
      <c r="AB49" s="17">
        <f t="shared" si="14"/>
        <v>2.7408499193017023E-4</v>
      </c>
      <c r="AC49" s="12"/>
      <c r="AD49" s="13" t="s">
        <v>115</v>
      </c>
      <c r="AE49" s="16">
        <v>440623</v>
      </c>
      <c r="AF49" s="17">
        <f t="shared" si="15"/>
        <v>1.4977549780623354E-4</v>
      </c>
      <c r="AG49" s="12"/>
      <c r="AH49" s="13" t="s">
        <v>117</v>
      </c>
      <c r="AI49" s="16">
        <v>144906</v>
      </c>
      <c r="AJ49" s="17">
        <f t="shared" si="17"/>
        <v>5.1554631998555033E-5</v>
      </c>
      <c r="AK49" s="12"/>
      <c r="AL49" s="13" t="s">
        <v>23</v>
      </c>
      <c r="AM49" s="16">
        <v>53</v>
      </c>
      <c r="AN49" s="17">
        <f t="shared" si="2"/>
        <v>1.8784674116030451E-5</v>
      </c>
      <c r="AO49" s="12"/>
      <c r="AP49" s="13" t="s">
        <v>41</v>
      </c>
      <c r="AQ49" s="16">
        <v>68</v>
      </c>
      <c r="AR49" s="17">
        <f t="shared" si="3"/>
        <v>2.4618200670194309E-5</v>
      </c>
      <c r="AS49" s="12"/>
      <c r="AT49" s="13" t="s">
        <v>9</v>
      </c>
      <c r="AU49" s="16">
        <v>74</v>
      </c>
      <c r="AV49" s="17">
        <f t="shared" si="4"/>
        <v>2.7333122055687173E-5</v>
      </c>
      <c r="AW49" s="12"/>
      <c r="AX49" s="13" t="s">
        <v>23</v>
      </c>
      <c r="AY49" s="16">
        <v>141</v>
      </c>
      <c r="AZ49" s="17">
        <f t="shared" si="18"/>
        <v>5.4416853941690602E-5</v>
      </c>
      <c r="BA49" s="12"/>
      <c r="BB49" s="13" t="s">
        <v>23</v>
      </c>
      <c r="BC49" s="16">
        <v>126</v>
      </c>
      <c r="BD49" s="17">
        <f t="shared" si="19"/>
        <v>4.93431100570657E-5</v>
      </c>
      <c r="BE49" s="12"/>
      <c r="BF49" s="13" t="s">
        <v>41</v>
      </c>
      <c r="BG49" s="16">
        <v>123</v>
      </c>
      <c r="BH49" s="17">
        <f t="shared" si="20"/>
        <v>4.8817427583513522E-5</v>
      </c>
      <c r="BI49" s="12"/>
      <c r="BJ49" s="13" t="s">
        <v>29</v>
      </c>
      <c r="BK49" s="16">
        <v>112</v>
      </c>
      <c r="BL49" s="17">
        <f t="shared" si="21"/>
        <v>4.4917864476386035E-5</v>
      </c>
      <c r="BM49" s="12"/>
    </row>
    <row r="50" spans="2:65" x14ac:dyDescent="0.25">
      <c r="B50" s="13"/>
      <c r="C50" s="12"/>
      <c r="D50" s="12"/>
      <c r="F50" s="12"/>
      <c r="G50" s="12"/>
      <c r="H50" s="12"/>
      <c r="I50" s="12"/>
      <c r="J50" s="22"/>
      <c r="K50" s="18"/>
      <c r="L50" s="12"/>
      <c r="M50" s="12"/>
      <c r="N50" s="19" t="s">
        <v>35</v>
      </c>
      <c r="O50" s="20">
        <f>SUM(K2:K49)</f>
        <v>5841898614</v>
      </c>
      <c r="P50" s="21"/>
      <c r="Q50" s="12"/>
      <c r="R50" s="13" t="s">
        <v>174</v>
      </c>
      <c r="S50" s="16">
        <v>58005</v>
      </c>
      <c r="T50" s="17">
        <f t="shared" si="13"/>
        <v>1.9430537537206948E-5</v>
      </c>
      <c r="U50" s="12"/>
      <c r="V50" s="13" t="s">
        <v>174</v>
      </c>
      <c r="W50" s="16">
        <v>62850</v>
      </c>
      <c r="X50" s="17">
        <f t="shared" si="16"/>
        <v>2.1199648659656311E-5</v>
      </c>
      <c r="Y50" s="12"/>
      <c r="Z50" s="13" t="s">
        <v>115</v>
      </c>
      <c r="AA50" s="16">
        <v>555631</v>
      </c>
      <c r="AB50" s="17">
        <f t="shared" si="14"/>
        <v>1.8482505792226701E-4</v>
      </c>
      <c r="AC50" s="12"/>
      <c r="AD50" s="13" t="s">
        <v>156</v>
      </c>
      <c r="AE50" s="16">
        <v>403771</v>
      </c>
      <c r="AF50" s="17">
        <f t="shared" si="15"/>
        <v>1.3724885565374645E-4</v>
      </c>
      <c r="AG50" s="12"/>
      <c r="AH50" s="13" t="s">
        <v>118</v>
      </c>
      <c r="AI50" s="16">
        <v>131965</v>
      </c>
      <c r="AJ50" s="17">
        <f t="shared" si="17"/>
        <v>4.6950485222760378E-5</v>
      </c>
      <c r="AK50" s="12"/>
      <c r="AL50" s="24" t="s">
        <v>46</v>
      </c>
      <c r="AM50" s="16">
        <v>31</v>
      </c>
      <c r="AN50" s="17">
        <f t="shared" si="2"/>
        <v>1.0987262218810264E-5</v>
      </c>
      <c r="AO50" s="12"/>
      <c r="AP50" s="13" t="s">
        <v>21</v>
      </c>
      <c r="AQ50" s="16">
        <v>59</v>
      </c>
      <c r="AR50" s="17">
        <f t="shared" si="3"/>
        <v>2.1359909405021533E-5</v>
      </c>
      <c r="AS50" s="12"/>
      <c r="AT50" s="13" t="s">
        <v>41</v>
      </c>
      <c r="AU50" s="16">
        <v>70</v>
      </c>
      <c r="AV50" s="17">
        <f t="shared" si="4"/>
        <v>2.5855655998623002E-5</v>
      </c>
      <c r="AW50" s="12"/>
      <c r="AX50" s="13" t="s">
        <v>57</v>
      </c>
      <c r="AY50" s="16">
        <v>108</v>
      </c>
      <c r="AZ50" s="17">
        <f t="shared" si="18"/>
        <v>4.1680994508528976E-5</v>
      </c>
      <c r="BA50" s="12"/>
      <c r="BB50" s="13" t="s">
        <v>29</v>
      </c>
      <c r="BC50" s="16">
        <v>105</v>
      </c>
      <c r="BD50" s="17">
        <f t="shared" si="19"/>
        <v>4.111925838088808E-5</v>
      </c>
      <c r="BE50" s="12"/>
      <c r="BF50" s="13" t="s">
        <v>29</v>
      </c>
      <c r="BG50" s="16">
        <v>114</v>
      </c>
      <c r="BH50" s="17">
        <f t="shared" si="20"/>
        <v>4.5245420687158874E-5</v>
      </c>
      <c r="BI50" s="12"/>
      <c r="BJ50" s="13" t="s">
        <v>41</v>
      </c>
      <c r="BK50" s="16">
        <v>101</v>
      </c>
      <c r="BL50" s="17">
        <f t="shared" si="21"/>
        <v>4.0506288501026693E-5</v>
      </c>
      <c r="BM50" s="12"/>
    </row>
    <row r="51" spans="2:65" x14ac:dyDescent="0.25">
      <c r="B51" s="13"/>
      <c r="C51" s="12"/>
      <c r="D51" s="39"/>
      <c r="F51" s="12"/>
      <c r="G51" s="12"/>
      <c r="H51" s="12"/>
      <c r="I51" s="12"/>
      <c r="J51" s="25"/>
      <c r="K51" s="18"/>
      <c r="L51" s="12"/>
      <c r="M51" s="12"/>
      <c r="N51" s="22"/>
      <c r="O51" s="18"/>
      <c r="P51" s="12"/>
      <c r="Q51" s="12"/>
      <c r="R51" s="13" t="s">
        <v>186</v>
      </c>
      <c r="S51" s="16">
        <v>50109</v>
      </c>
      <c r="T51" s="17">
        <f t="shared" si="13"/>
        <v>1.6785532375690078E-5</v>
      </c>
      <c r="U51" s="12"/>
      <c r="V51" s="13" t="s">
        <v>158</v>
      </c>
      <c r="W51" s="16">
        <v>61422</v>
      </c>
      <c r="X51" s="17">
        <f t="shared" si="16"/>
        <v>2.0717976451446458E-5</v>
      </c>
      <c r="Y51" s="12"/>
      <c r="Z51" s="13" t="s">
        <v>173</v>
      </c>
      <c r="AA51" s="16">
        <v>546112</v>
      </c>
      <c r="AB51" s="17">
        <f t="shared" si="14"/>
        <v>1.816586584118688E-4</v>
      </c>
      <c r="AC51" s="12"/>
      <c r="AD51" s="13" t="s">
        <v>106</v>
      </c>
      <c r="AE51" s="16">
        <v>368017</v>
      </c>
      <c r="AF51" s="17">
        <f t="shared" si="15"/>
        <v>1.2509544298903291E-4</v>
      </c>
      <c r="AG51" s="12"/>
      <c r="AH51" s="13" t="s">
        <v>119</v>
      </c>
      <c r="AI51" s="16">
        <v>128265</v>
      </c>
      <c r="AJ51" s="17">
        <f t="shared" si="17"/>
        <v>4.563409985297132E-5</v>
      </c>
      <c r="AK51" s="12"/>
      <c r="AL51" s="19" t="s">
        <v>35</v>
      </c>
      <c r="AM51" s="20">
        <f>SUM(AM6:AM50)</f>
        <v>2821449</v>
      </c>
      <c r="AN51" s="21"/>
      <c r="AO51" s="12"/>
      <c r="AP51" s="13" t="s">
        <v>46</v>
      </c>
      <c r="AQ51" s="16">
        <v>21</v>
      </c>
      <c r="AR51" s="17">
        <f t="shared" si="3"/>
        <v>7.6026796187364778E-6</v>
      </c>
      <c r="AS51" s="12"/>
      <c r="AT51" s="13" t="s">
        <v>46</v>
      </c>
      <c r="AU51" s="16">
        <v>18</v>
      </c>
      <c r="AV51" s="17">
        <f t="shared" si="4"/>
        <v>6.6485972567887719E-6</v>
      </c>
      <c r="AW51" s="12"/>
      <c r="AX51" s="13" t="s">
        <v>29</v>
      </c>
      <c r="AY51" s="16">
        <v>101</v>
      </c>
      <c r="AZ51" s="17">
        <f t="shared" si="18"/>
        <v>3.8979448568161355E-5</v>
      </c>
      <c r="BA51" s="12"/>
      <c r="BB51" s="13" t="s">
        <v>31</v>
      </c>
      <c r="BC51" s="16">
        <v>50</v>
      </c>
      <c r="BD51" s="17">
        <f t="shared" si="19"/>
        <v>1.9580599228994325E-5</v>
      </c>
      <c r="BE51" s="12"/>
      <c r="BF51" s="13" t="s">
        <v>61</v>
      </c>
      <c r="BG51" s="16">
        <v>37</v>
      </c>
      <c r="BH51" s="17">
        <f t="shared" si="20"/>
        <v>1.4684917240569108E-5</v>
      </c>
      <c r="BI51" s="12"/>
      <c r="BJ51" s="13" t="s">
        <v>61</v>
      </c>
      <c r="BK51" s="16">
        <v>36</v>
      </c>
      <c r="BL51" s="17">
        <f t="shared" si="21"/>
        <v>1.4437885010266941E-5</v>
      </c>
      <c r="BM51" s="12"/>
    </row>
    <row r="52" spans="2:65" x14ac:dyDescent="0.25">
      <c r="B52" s="13"/>
      <c r="C52" s="12"/>
      <c r="D52" s="12"/>
      <c r="F52" s="12"/>
      <c r="G52" s="12"/>
      <c r="H52" s="12"/>
      <c r="I52" s="12"/>
      <c r="J52" s="12"/>
      <c r="K52" s="12"/>
      <c r="L52" s="12"/>
      <c r="M52" s="12"/>
      <c r="N52" s="25"/>
      <c r="O52" s="18"/>
      <c r="P52" s="12"/>
      <c r="Q52" s="12"/>
      <c r="R52" s="13" t="s">
        <v>125</v>
      </c>
      <c r="S52" s="16">
        <v>47186</v>
      </c>
      <c r="T52" s="17">
        <f t="shared" si="13"/>
        <v>1.5806384694951246E-5</v>
      </c>
      <c r="U52" s="12"/>
      <c r="V52" s="13" t="s">
        <v>186</v>
      </c>
      <c r="W52" s="16">
        <v>53339</v>
      </c>
      <c r="X52" s="17">
        <f t="shared" si="16"/>
        <v>1.7991536354135369E-5</v>
      </c>
      <c r="Y52" s="12"/>
      <c r="Z52" s="13" t="s">
        <v>156</v>
      </c>
      <c r="AA52" s="16">
        <v>432193</v>
      </c>
      <c r="AB52" s="17">
        <f t="shared" si="14"/>
        <v>1.4376465002600348E-4</v>
      </c>
      <c r="AC52" s="12"/>
      <c r="AD52" s="13" t="s">
        <v>114</v>
      </c>
      <c r="AE52" s="16">
        <v>225074</v>
      </c>
      <c r="AF52" s="17">
        <f t="shared" si="15"/>
        <v>7.6506606312517068E-5</v>
      </c>
      <c r="AG52" s="12"/>
      <c r="AH52" s="13" t="s">
        <v>120</v>
      </c>
      <c r="AI52" s="16">
        <v>108900</v>
      </c>
      <c r="AJ52" s="17">
        <f t="shared" si="17"/>
        <v>3.8744423451359108E-5</v>
      </c>
      <c r="AK52" s="12"/>
      <c r="AL52" s="22"/>
      <c r="AM52" s="18"/>
      <c r="AN52" s="26"/>
      <c r="AO52" s="12"/>
      <c r="AP52" s="13" t="s">
        <v>9</v>
      </c>
      <c r="AQ52" s="16">
        <v>1</v>
      </c>
      <c r="AR52" s="17">
        <f t="shared" si="3"/>
        <v>3.6203236279697516E-7</v>
      </c>
      <c r="AS52" s="12"/>
      <c r="AT52" s="13" t="s">
        <v>37</v>
      </c>
      <c r="AU52" s="16">
        <v>11</v>
      </c>
      <c r="AV52" s="17">
        <f t="shared" si="4"/>
        <v>4.0630316569264715E-6</v>
      </c>
      <c r="AW52" s="12"/>
      <c r="AX52" s="13" t="s">
        <v>31</v>
      </c>
      <c r="AY52" s="16">
        <v>67</v>
      </c>
      <c r="AZ52" s="17">
        <f t="shared" si="18"/>
        <v>2.5857654000661494E-5</v>
      </c>
      <c r="BA52" s="12"/>
      <c r="BB52" s="13" t="s">
        <v>41</v>
      </c>
      <c r="BC52" s="16">
        <v>37</v>
      </c>
      <c r="BD52" s="17">
        <f t="shared" si="19"/>
        <v>1.4489643429455799E-5</v>
      </c>
      <c r="BE52" s="12"/>
      <c r="BF52" s="13" t="s">
        <v>37</v>
      </c>
      <c r="BG52" s="16">
        <v>27</v>
      </c>
      <c r="BH52" s="17">
        <f t="shared" si="20"/>
        <v>1.0716020689063944E-5</v>
      </c>
      <c r="BI52" s="12"/>
      <c r="BJ52" s="13" t="s">
        <v>37</v>
      </c>
      <c r="BK52" s="16">
        <v>25</v>
      </c>
      <c r="BL52" s="17">
        <f t="shared" si="21"/>
        <v>1.0026309034907597E-5</v>
      </c>
      <c r="BM52" s="12"/>
    </row>
    <row r="53" spans="2:65" x14ac:dyDescent="0.25">
      <c r="B53" s="13"/>
      <c r="C53" s="12"/>
      <c r="D53" s="12"/>
      <c r="F53" s="12"/>
      <c r="G53" s="12"/>
      <c r="H53" s="12"/>
      <c r="I53" s="12"/>
      <c r="J53" s="12"/>
      <c r="K53" s="12"/>
      <c r="L53" s="12"/>
      <c r="M53" s="12"/>
      <c r="N53" s="12"/>
      <c r="O53" s="12"/>
      <c r="P53" s="12"/>
      <c r="Q53" s="12"/>
      <c r="R53" s="13" t="s">
        <v>163</v>
      </c>
      <c r="S53" s="16">
        <v>46661</v>
      </c>
      <c r="T53" s="17">
        <f t="shared" si="13"/>
        <v>1.5630519990063155E-5</v>
      </c>
      <c r="U53" s="12"/>
      <c r="V53" s="13" t="s">
        <v>125</v>
      </c>
      <c r="W53" s="16">
        <v>50119</v>
      </c>
      <c r="X53" s="17">
        <f t="shared" si="16"/>
        <v>1.6905412747387665E-5</v>
      </c>
      <c r="Y53" s="12"/>
      <c r="Z53" s="13" t="s">
        <v>114</v>
      </c>
      <c r="AA53" s="16">
        <v>234342</v>
      </c>
      <c r="AB53" s="17">
        <f t="shared" si="14"/>
        <v>7.7951506887880437E-5</v>
      </c>
      <c r="AC53" s="12"/>
      <c r="AD53" s="13" t="s">
        <v>157</v>
      </c>
      <c r="AE53" s="16">
        <v>184157</v>
      </c>
      <c r="AF53" s="17">
        <f t="shared" si="15"/>
        <v>6.259819925310879E-5</v>
      </c>
      <c r="AG53" s="12"/>
      <c r="AH53" s="13" t="s">
        <v>121</v>
      </c>
      <c r="AI53" s="16">
        <v>107085</v>
      </c>
      <c r="AJ53" s="17">
        <f t="shared" si="17"/>
        <v>3.8098683060503125E-5</v>
      </c>
      <c r="AK53" s="12"/>
      <c r="AL53" s="22"/>
      <c r="AM53" s="18"/>
      <c r="AN53" s="27"/>
      <c r="AO53" s="12"/>
      <c r="AP53" s="19" t="s">
        <v>35</v>
      </c>
      <c r="AQ53" s="20">
        <f>SUM(AQ6:AQ52)</f>
        <v>2762184</v>
      </c>
      <c r="AR53" s="21"/>
      <c r="AS53" s="12"/>
      <c r="AT53" s="19" t="s">
        <v>35</v>
      </c>
      <c r="AU53" s="20">
        <f>SUM(AU6:AU52)</f>
        <v>2707338</v>
      </c>
      <c r="AV53" s="21"/>
      <c r="AW53" s="12"/>
      <c r="AX53" s="13" t="s">
        <v>37</v>
      </c>
      <c r="AY53" s="16">
        <v>54</v>
      </c>
      <c r="AZ53" s="17">
        <f t="shared" si="18"/>
        <v>2.0840497254264488E-5</v>
      </c>
      <c r="BA53" s="12"/>
      <c r="BB53" s="13" t="s">
        <v>37</v>
      </c>
      <c r="BC53" s="16">
        <v>35</v>
      </c>
      <c r="BD53" s="17">
        <f t="shared" si="19"/>
        <v>1.3706419460296027E-5</v>
      </c>
      <c r="BE53" s="12"/>
      <c r="BF53" s="13" t="s">
        <v>31</v>
      </c>
      <c r="BG53" s="16">
        <v>26</v>
      </c>
      <c r="BH53" s="17">
        <f t="shared" si="20"/>
        <v>1.0319131033913428E-5</v>
      </c>
      <c r="BI53" s="12"/>
      <c r="BJ53" s="13" t="s">
        <v>46</v>
      </c>
      <c r="BK53" s="16">
        <v>18</v>
      </c>
      <c r="BL53" s="17">
        <f t="shared" si="21"/>
        <v>7.2189425051334703E-6</v>
      </c>
      <c r="BM53" s="12"/>
    </row>
    <row r="54" spans="2:65" x14ac:dyDescent="0.25">
      <c r="B54" s="13"/>
      <c r="C54" s="12"/>
      <c r="D54" s="12"/>
      <c r="F54" s="12"/>
      <c r="G54" s="12"/>
      <c r="H54" s="12"/>
      <c r="I54" s="12"/>
      <c r="J54" s="12"/>
      <c r="K54" s="12"/>
      <c r="L54" s="12"/>
      <c r="M54" s="12"/>
      <c r="N54" s="12"/>
      <c r="O54" s="12"/>
      <c r="P54" s="12"/>
      <c r="Q54" s="12"/>
      <c r="R54" s="19" t="s">
        <v>35</v>
      </c>
      <c r="S54" s="20">
        <f>SUM(S6:S53)</f>
        <v>2985249373</v>
      </c>
      <c r="T54" s="21"/>
      <c r="U54" s="12"/>
      <c r="V54" s="13" t="s">
        <v>163</v>
      </c>
      <c r="W54" s="16">
        <v>44171</v>
      </c>
      <c r="X54" s="17">
        <f t="shared" si="16"/>
        <v>1.4899119824115815E-5</v>
      </c>
      <c r="Y54" s="12"/>
      <c r="Z54" s="13" t="s">
        <v>157</v>
      </c>
      <c r="AA54" s="16">
        <v>205449</v>
      </c>
      <c r="AB54" s="17">
        <f t="shared" si="14"/>
        <v>6.8340541339615373E-5</v>
      </c>
      <c r="AC54" s="12"/>
      <c r="AD54" s="13" t="s">
        <v>117</v>
      </c>
      <c r="AE54" s="16">
        <v>146259</v>
      </c>
      <c r="AF54" s="17">
        <f t="shared" si="15"/>
        <v>4.9716003326294619E-5</v>
      </c>
      <c r="AG54" s="12"/>
      <c r="AH54" s="13" t="s">
        <v>122</v>
      </c>
      <c r="AI54" s="16">
        <v>83979</v>
      </c>
      <c r="AJ54" s="17">
        <f t="shared" si="17"/>
        <v>2.987803431608528E-5</v>
      </c>
      <c r="AK54" s="12"/>
      <c r="AL54" s="22"/>
      <c r="AM54" s="18"/>
      <c r="AN54" s="27"/>
      <c r="AO54" s="12"/>
      <c r="AP54" s="22"/>
      <c r="AQ54" s="18"/>
      <c r="AR54" s="26"/>
      <c r="AS54" s="12"/>
      <c r="AT54" s="12"/>
      <c r="AU54" s="12"/>
      <c r="AV54" s="12"/>
      <c r="AW54" s="12"/>
      <c r="AX54" s="13" t="s">
        <v>42</v>
      </c>
      <c r="AY54" s="16">
        <v>44</v>
      </c>
      <c r="AZ54" s="17">
        <f t="shared" si="18"/>
        <v>1.6981145910882174E-5</v>
      </c>
      <c r="BA54" s="12"/>
      <c r="BB54" s="13" t="s">
        <v>46</v>
      </c>
      <c r="BC54" s="16">
        <v>21</v>
      </c>
      <c r="BD54" s="17">
        <f t="shared" si="19"/>
        <v>8.2238516761776167E-6</v>
      </c>
      <c r="BE54" s="12"/>
      <c r="BF54" s="13" t="s">
        <v>46</v>
      </c>
      <c r="BG54" s="16">
        <v>16</v>
      </c>
      <c r="BH54" s="17">
        <f t="shared" si="20"/>
        <v>6.3502344824082632E-6</v>
      </c>
      <c r="BI54" s="12"/>
      <c r="BJ54" s="13" t="s">
        <v>31</v>
      </c>
      <c r="BK54" s="16">
        <v>13</v>
      </c>
      <c r="BL54" s="17">
        <f t="shared" si="21"/>
        <v>5.2136806981519507E-6</v>
      </c>
      <c r="BM54" s="12"/>
    </row>
    <row r="55" spans="2:65" x14ac:dyDescent="0.25">
      <c r="B55" s="13"/>
      <c r="C55" s="12"/>
      <c r="D55" s="12"/>
      <c r="F55" s="12"/>
      <c r="G55" s="12"/>
      <c r="H55" s="12"/>
      <c r="I55" s="12"/>
      <c r="J55" s="12"/>
      <c r="K55" s="12"/>
      <c r="L55" s="12"/>
      <c r="M55" s="12"/>
      <c r="N55" s="12"/>
      <c r="O55" s="12"/>
      <c r="P55" s="12"/>
      <c r="Q55" s="12"/>
      <c r="R55" s="28"/>
      <c r="S55" s="28"/>
      <c r="T55" s="28"/>
      <c r="U55" s="12"/>
      <c r="V55" s="13" t="s">
        <v>165</v>
      </c>
      <c r="W55" s="16">
        <v>128</v>
      </c>
      <c r="X55" s="17">
        <f t="shared" si="16"/>
        <v>4.3175099895560983E-8</v>
      </c>
      <c r="Y55" s="12"/>
      <c r="Z55" s="13" t="s">
        <v>116</v>
      </c>
      <c r="AA55" s="16">
        <v>160523</v>
      </c>
      <c r="AB55" s="17">
        <f t="shared" si="14"/>
        <v>5.3396359765484766E-5</v>
      </c>
      <c r="AC55" s="12"/>
      <c r="AD55" s="13" t="s">
        <v>116</v>
      </c>
      <c r="AE55" s="16">
        <v>145537</v>
      </c>
      <c r="AF55" s="17">
        <f t="shared" si="15"/>
        <v>4.9470582843441701E-5</v>
      </c>
      <c r="AG55" s="12"/>
      <c r="AH55" s="13" t="s">
        <v>123</v>
      </c>
      <c r="AI55" s="16">
        <v>78985</v>
      </c>
      <c r="AJ55" s="17">
        <f t="shared" si="17"/>
        <v>2.8101269846699718E-5</v>
      </c>
      <c r="AK55" s="12"/>
      <c r="AL55" s="22"/>
      <c r="AM55" s="18"/>
      <c r="AN55" s="27"/>
      <c r="AO55" s="12"/>
      <c r="AP55" s="22"/>
      <c r="AQ55" s="18"/>
      <c r="AR55" s="27"/>
      <c r="AS55" s="12"/>
      <c r="AT55" s="12"/>
      <c r="AU55" s="12"/>
      <c r="AV55" s="12"/>
      <c r="AW55" s="12"/>
      <c r="AX55" s="13" t="s">
        <v>41</v>
      </c>
      <c r="AY55" s="16">
        <v>36</v>
      </c>
      <c r="AZ55" s="17">
        <f t="shared" si="18"/>
        <v>1.3893664836176325E-5</v>
      </c>
      <c r="BA55" s="12"/>
      <c r="BB55" s="13" t="s">
        <v>26</v>
      </c>
      <c r="BC55" s="16">
        <v>10</v>
      </c>
      <c r="BD55" s="17">
        <f t="shared" si="19"/>
        <v>3.9161198457988651E-6</v>
      </c>
      <c r="BE55" s="12"/>
      <c r="BF55" s="19" t="s">
        <v>35</v>
      </c>
      <c r="BG55" s="20">
        <f>SUM(BG6:BG54)</f>
        <v>2519592</v>
      </c>
      <c r="BH55" s="21"/>
      <c r="BI55" s="12"/>
      <c r="BJ55" s="13" t="s">
        <v>57</v>
      </c>
      <c r="BK55" s="16">
        <v>6</v>
      </c>
      <c r="BL55" s="17">
        <f t="shared" si="21"/>
        <v>2.4063141683778236E-6</v>
      </c>
      <c r="BM55" s="12"/>
    </row>
    <row r="56" spans="2:65" x14ac:dyDescent="0.25">
      <c r="B56" s="13"/>
      <c r="C56" s="12"/>
      <c r="D56" s="12"/>
      <c r="F56" s="12"/>
      <c r="G56" s="12"/>
      <c r="H56" s="12"/>
      <c r="I56" s="12"/>
      <c r="J56" s="12"/>
      <c r="K56" s="12"/>
      <c r="L56" s="12"/>
      <c r="M56" s="12"/>
      <c r="N56" s="12"/>
      <c r="O56" s="12"/>
      <c r="P56" s="12"/>
      <c r="Q56" s="12"/>
      <c r="R56" s="28"/>
      <c r="S56" s="28"/>
      <c r="T56" s="28"/>
      <c r="U56" s="12"/>
      <c r="V56" s="13" t="s">
        <v>135</v>
      </c>
      <c r="W56" s="16">
        <v>-4340306</v>
      </c>
      <c r="X56" s="17">
        <f t="shared" si="16"/>
        <v>-1.4640089463070524E-3</v>
      </c>
      <c r="Y56" s="12"/>
      <c r="Z56" s="13" t="s">
        <v>170</v>
      </c>
      <c r="AA56" s="16">
        <v>157120</v>
      </c>
      <c r="AB56" s="17">
        <f t="shared" si="14"/>
        <v>5.2264386077714509E-5</v>
      </c>
      <c r="AC56" s="12"/>
      <c r="AD56" s="13" t="s">
        <v>170</v>
      </c>
      <c r="AE56" s="16">
        <v>137792</v>
      </c>
      <c r="AF56" s="17">
        <f t="shared" si="15"/>
        <v>4.6837921292616441E-5</v>
      </c>
      <c r="AG56" s="12"/>
      <c r="AH56" s="13" t="s">
        <v>124</v>
      </c>
      <c r="AI56" s="16">
        <v>74229</v>
      </c>
      <c r="AJ56" s="17">
        <f t="shared" si="17"/>
        <v>2.6409180976776267E-5</v>
      </c>
      <c r="AK56" s="12"/>
      <c r="AL56" s="22"/>
      <c r="AM56" s="18"/>
      <c r="AN56" s="12"/>
      <c r="AO56" s="12"/>
      <c r="AP56" s="22"/>
      <c r="AQ56" s="18"/>
      <c r="AR56" s="27"/>
      <c r="AS56" s="12"/>
      <c r="AT56" s="12"/>
      <c r="AU56" s="12"/>
      <c r="AV56" s="12"/>
      <c r="AW56" s="12"/>
      <c r="AX56" s="13" t="s">
        <v>46</v>
      </c>
      <c r="AY56" s="16">
        <v>21</v>
      </c>
      <c r="AZ56" s="17">
        <f t="shared" si="18"/>
        <v>8.1046378211028562E-6</v>
      </c>
      <c r="BA56" s="12"/>
      <c r="BB56" s="13" t="s">
        <v>61</v>
      </c>
      <c r="BC56" s="16">
        <v>4</v>
      </c>
      <c r="BD56" s="17">
        <f t="shared" si="19"/>
        <v>1.5664479383195459E-6</v>
      </c>
      <c r="BE56" s="12"/>
      <c r="BF56" s="12"/>
      <c r="BG56" s="12"/>
      <c r="BH56" s="12"/>
      <c r="BI56" s="12"/>
      <c r="BJ56" s="13" t="s">
        <v>38</v>
      </c>
      <c r="BK56" s="16">
        <v>2</v>
      </c>
      <c r="BL56" s="17">
        <f t="shared" si="21"/>
        <v>8.0210472279260779E-7</v>
      </c>
      <c r="BM56" s="12"/>
    </row>
    <row r="57" spans="2:65" x14ac:dyDescent="0.25">
      <c r="B57" s="13"/>
      <c r="C57" s="12"/>
      <c r="D57" s="12"/>
      <c r="F57" s="12"/>
      <c r="G57" s="12"/>
      <c r="H57" s="12"/>
      <c r="I57" s="12"/>
      <c r="J57" s="12"/>
      <c r="K57" s="12"/>
      <c r="L57" s="12"/>
      <c r="M57" s="12"/>
      <c r="N57" s="12"/>
      <c r="O57" s="12"/>
      <c r="P57" s="12"/>
      <c r="Q57" s="12"/>
      <c r="R57" s="28"/>
      <c r="S57" s="28"/>
      <c r="T57" s="28"/>
      <c r="U57" s="12"/>
      <c r="V57" s="19" t="s">
        <v>35</v>
      </c>
      <c r="W57" s="20">
        <f>SUM(W6:W56)</f>
        <v>2964671774</v>
      </c>
      <c r="X57" s="21"/>
      <c r="Y57" s="12"/>
      <c r="Z57" s="13" t="s">
        <v>117</v>
      </c>
      <c r="AA57" s="16">
        <v>146215</v>
      </c>
      <c r="AB57" s="17">
        <f t="shared" si="14"/>
        <v>4.8636947621900626E-5</v>
      </c>
      <c r="AC57" s="12"/>
      <c r="AD57" s="13" t="s">
        <v>158</v>
      </c>
      <c r="AE57" s="16">
        <v>117880</v>
      </c>
      <c r="AF57" s="17">
        <f t="shared" si="15"/>
        <v>4.0069482712883376E-5</v>
      </c>
      <c r="AG57" s="12"/>
      <c r="AH57" s="13" t="s">
        <v>125</v>
      </c>
      <c r="AI57" s="16">
        <v>58494</v>
      </c>
      <c r="AJ57" s="17">
        <f t="shared" si="17"/>
        <v>2.0810985356876031E-5</v>
      </c>
      <c r="AK57" s="12"/>
      <c r="AL57" s="22"/>
      <c r="AM57" s="18"/>
      <c r="AN57" s="12"/>
      <c r="AO57" s="12"/>
      <c r="AP57" s="22"/>
      <c r="AQ57" s="18"/>
      <c r="AR57" s="27"/>
      <c r="AS57" s="12"/>
      <c r="AT57" s="12"/>
      <c r="AU57" s="12"/>
      <c r="AV57" s="12"/>
      <c r="AW57" s="12"/>
      <c r="AX57" s="19" t="s">
        <v>35</v>
      </c>
      <c r="AY57" s="20">
        <f>SUM(AY6:AY56)</f>
        <v>2591109</v>
      </c>
      <c r="AZ57" s="21"/>
      <c r="BA57" s="12"/>
      <c r="BB57" s="13" t="s">
        <v>42</v>
      </c>
      <c r="BC57" s="16">
        <v>1</v>
      </c>
      <c r="BD57" s="17">
        <f t="shared" si="19"/>
        <v>3.9161198457988648E-7</v>
      </c>
      <c r="BE57" s="12"/>
      <c r="BF57" s="12"/>
      <c r="BG57" s="12"/>
      <c r="BH57" s="12"/>
      <c r="BI57" s="12"/>
      <c r="BJ57" s="19" t="s">
        <v>35</v>
      </c>
      <c r="BK57" s="20">
        <f>SUM(BK6:BK56)</f>
        <v>2493440</v>
      </c>
      <c r="BL57" s="21"/>
      <c r="BM57" s="12"/>
    </row>
    <row r="58" spans="2:65" x14ac:dyDescent="0.25">
      <c r="B58" s="13"/>
      <c r="C58" s="12"/>
      <c r="D58" s="12"/>
      <c r="F58" s="12"/>
      <c r="G58" s="12"/>
      <c r="H58" s="12"/>
      <c r="I58" s="12"/>
      <c r="J58" s="12"/>
      <c r="K58" s="12"/>
      <c r="L58" s="12"/>
      <c r="M58" s="12"/>
      <c r="N58" s="12"/>
      <c r="O58" s="12"/>
      <c r="P58" s="12"/>
      <c r="Q58" s="12"/>
      <c r="R58" s="28"/>
      <c r="S58" s="28"/>
      <c r="T58" s="28"/>
      <c r="U58" s="12"/>
      <c r="V58" s="28"/>
      <c r="W58" s="28"/>
      <c r="X58" s="28"/>
      <c r="Y58" s="12"/>
      <c r="Z58" s="13" t="s">
        <v>159</v>
      </c>
      <c r="AA58" s="16">
        <v>111922</v>
      </c>
      <c r="AB58" s="17">
        <f t="shared" si="14"/>
        <v>3.7229726442145898E-5</v>
      </c>
      <c r="AC58" s="12"/>
      <c r="AD58" s="13" t="s">
        <v>159</v>
      </c>
      <c r="AE58" s="16">
        <v>108574</v>
      </c>
      <c r="AF58" s="17">
        <f t="shared" si="15"/>
        <v>3.690620984109772E-5</v>
      </c>
      <c r="AG58" s="12"/>
      <c r="AH58" s="13" t="s">
        <v>126</v>
      </c>
      <c r="AI58" s="16">
        <v>57280</v>
      </c>
      <c r="AJ58" s="17">
        <f t="shared" si="17"/>
        <v>2.0379068643653352E-5</v>
      </c>
      <c r="AK58" s="12"/>
      <c r="AL58" s="22"/>
      <c r="AM58" s="18"/>
      <c r="AN58" s="12"/>
      <c r="AO58" s="12"/>
      <c r="AP58" s="22"/>
      <c r="AQ58" s="18"/>
      <c r="AR58" s="12"/>
      <c r="AS58" s="12"/>
      <c r="AT58" s="12"/>
      <c r="AU58" s="12"/>
      <c r="AV58" s="12"/>
      <c r="AW58" s="12"/>
      <c r="AX58" s="12"/>
      <c r="AY58" s="12"/>
      <c r="AZ58" s="12"/>
      <c r="BA58" s="12"/>
      <c r="BB58" s="13" t="s">
        <v>38</v>
      </c>
      <c r="BC58" s="16">
        <v>1</v>
      </c>
      <c r="BD58" s="17">
        <f t="shared" si="19"/>
        <v>3.9161198457988648E-7</v>
      </c>
      <c r="BE58" s="12"/>
      <c r="BF58" s="12"/>
      <c r="BG58" s="12"/>
      <c r="BH58" s="12"/>
      <c r="BI58" s="12"/>
      <c r="BJ58" s="12"/>
      <c r="BK58" s="12"/>
      <c r="BL58" s="12"/>
      <c r="BM58" s="12"/>
    </row>
    <row r="59" spans="2:65" x14ac:dyDescent="0.25">
      <c r="B59" s="13"/>
      <c r="C59" s="12"/>
      <c r="D59" s="12"/>
      <c r="F59" s="12"/>
      <c r="G59" s="12"/>
      <c r="H59" s="12"/>
      <c r="I59" s="12"/>
      <c r="J59" s="12"/>
      <c r="K59" s="12"/>
      <c r="L59" s="12"/>
      <c r="M59" s="12"/>
      <c r="N59" s="12"/>
      <c r="O59" s="12"/>
      <c r="P59" s="12"/>
      <c r="Q59" s="12"/>
      <c r="R59" s="28"/>
      <c r="S59" s="28"/>
      <c r="T59" s="28"/>
      <c r="U59" s="12"/>
      <c r="V59" s="28"/>
      <c r="W59" s="28"/>
      <c r="X59" s="28"/>
      <c r="Y59" s="12"/>
      <c r="Z59" s="13" t="s">
        <v>175</v>
      </c>
      <c r="AA59" s="16">
        <v>99227</v>
      </c>
      <c r="AB59" s="17">
        <f t="shared" si="14"/>
        <v>3.3006862508486367E-5</v>
      </c>
      <c r="AC59" s="12"/>
      <c r="AD59" s="13" t="s">
        <v>172</v>
      </c>
      <c r="AE59" s="16">
        <v>89243</v>
      </c>
      <c r="AF59" s="17">
        <f t="shared" si="15"/>
        <v>3.0335263367372338E-5</v>
      </c>
      <c r="AG59" s="12"/>
      <c r="AH59" s="13" t="s">
        <v>127</v>
      </c>
      <c r="AI59" s="16">
        <v>51530</v>
      </c>
      <c r="AJ59" s="17">
        <f t="shared" si="17"/>
        <v>1.8333334623035216E-5</v>
      </c>
      <c r="AK59" s="12"/>
      <c r="AL59" s="22"/>
      <c r="AM59" s="18"/>
      <c r="AN59" s="12"/>
      <c r="AO59" s="12"/>
      <c r="AP59" s="22"/>
      <c r="AQ59" s="18"/>
      <c r="AR59" s="12"/>
      <c r="AS59" s="12"/>
      <c r="AT59" s="12"/>
      <c r="AU59" s="12"/>
      <c r="AV59" s="12"/>
      <c r="AW59" s="12"/>
      <c r="AX59" s="12"/>
      <c r="AY59" s="12"/>
      <c r="AZ59" s="12"/>
      <c r="BA59" s="12"/>
      <c r="BB59" s="19" t="s">
        <v>35</v>
      </c>
      <c r="BC59" s="20">
        <f>SUM(BC6:BC58)</f>
        <v>2553548</v>
      </c>
      <c r="BD59" s="21"/>
      <c r="BE59" s="12"/>
      <c r="BF59" s="12"/>
      <c r="BG59" s="12"/>
      <c r="BH59" s="12"/>
      <c r="BI59" s="12"/>
      <c r="BJ59" s="12"/>
      <c r="BK59" s="12"/>
      <c r="BL59" s="12"/>
      <c r="BM59" s="12"/>
    </row>
    <row r="60" spans="2:65" x14ac:dyDescent="0.25">
      <c r="B60" s="13"/>
      <c r="C60" s="12"/>
      <c r="D60" s="12"/>
      <c r="F60" s="12"/>
      <c r="G60" s="12"/>
      <c r="H60" s="12"/>
      <c r="I60" s="12"/>
      <c r="J60" s="12"/>
      <c r="K60" s="12"/>
      <c r="L60" s="12"/>
      <c r="M60" s="12"/>
      <c r="N60" s="12"/>
      <c r="O60" s="12"/>
      <c r="P60" s="12"/>
      <c r="Q60" s="12"/>
      <c r="R60" s="28"/>
      <c r="S60" s="28"/>
      <c r="T60" s="28"/>
      <c r="U60" s="12"/>
      <c r="V60" s="28"/>
      <c r="W60" s="28"/>
      <c r="X60" s="28"/>
      <c r="Y60" s="12"/>
      <c r="Z60" s="13" t="s">
        <v>160</v>
      </c>
      <c r="AA60" s="16">
        <v>67262</v>
      </c>
      <c r="AB60" s="17">
        <f t="shared" si="14"/>
        <v>2.2374027089862739E-5</v>
      </c>
      <c r="AC60" s="12"/>
      <c r="AD60" s="13" t="s">
        <v>160</v>
      </c>
      <c r="AE60" s="16">
        <v>76133</v>
      </c>
      <c r="AF60" s="17">
        <f t="shared" si="15"/>
        <v>2.5878944073464117E-5</v>
      </c>
      <c r="AG60" s="12"/>
      <c r="AH60" s="13" t="s">
        <v>128</v>
      </c>
      <c r="AI60" s="16">
        <v>39324</v>
      </c>
      <c r="AJ60" s="17">
        <f t="shared" si="17"/>
        <v>1.3990686022050007E-5</v>
      </c>
      <c r="AK60" s="12"/>
      <c r="AL60" s="22"/>
      <c r="AM60" s="18"/>
      <c r="AN60" s="12"/>
      <c r="AO60" s="12"/>
      <c r="AP60" s="22"/>
      <c r="AQ60" s="18"/>
      <c r="AR60" s="12"/>
      <c r="AS60" s="12"/>
      <c r="AT60" s="12"/>
      <c r="AU60" s="12"/>
      <c r="AV60" s="12"/>
      <c r="AW60" s="12"/>
      <c r="AX60" s="12"/>
      <c r="AY60" s="12"/>
      <c r="AZ60" s="12"/>
      <c r="BA60" s="12"/>
      <c r="BB60" s="12"/>
      <c r="BC60" s="12"/>
      <c r="BD60" s="12"/>
      <c r="BE60" s="12"/>
      <c r="BF60" s="12"/>
      <c r="BG60" s="12"/>
      <c r="BH60" s="12"/>
      <c r="BI60" s="12"/>
      <c r="BJ60" s="12"/>
      <c r="BK60" s="12"/>
      <c r="BL60" s="12"/>
      <c r="BM60" s="12"/>
    </row>
    <row r="61" spans="2:65" x14ac:dyDescent="0.25">
      <c r="B61" s="13"/>
      <c r="C61" s="12"/>
      <c r="D61" s="12"/>
      <c r="F61" s="12"/>
      <c r="G61" s="12"/>
      <c r="H61" s="12"/>
      <c r="I61" s="12"/>
      <c r="J61" s="12"/>
      <c r="K61" s="12"/>
      <c r="L61" s="12"/>
      <c r="M61" s="12"/>
      <c r="N61" s="12"/>
      <c r="O61" s="12"/>
      <c r="P61" s="12"/>
      <c r="Q61" s="12"/>
      <c r="R61" s="28"/>
      <c r="S61" s="28"/>
      <c r="T61" s="28"/>
      <c r="U61" s="12"/>
      <c r="V61" s="28"/>
      <c r="W61" s="28"/>
      <c r="X61" s="28"/>
      <c r="Y61" s="12"/>
      <c r="Z61" s="13" t="s">
        <v>162</v>
      </c>
      <c r="AA61" s="16">
        <v>49875</v>
      </c>
      <c r="AB61" s="17">
        <f t="shared" si="14"/>
        <v>1.6590416596397728E-5</v>
      </c>
      <c r="AC61" s="12"/>
      <c r="AD61" s="13" t="s">
        <v>162</v>
      </c>
      <c r="AE61" s="16">
        <v>59845</v>
      </c>
      <c r="AF61" s="17">
        <f t="shared" si="15"/>
        <v>2.0342366753923529E-5</v>
      </c>
      <c r="AG61" s="12"/>
      <c r="AH61" s="13" t="s">
        <v>152</v>
      </c>
      <c r="AI61" s="16">
        <v>35994</v>
      </c>
      <c r="AJ61" s="17">
        <f t="shared" si="17"/>
        <v>1.2805939189239851E-5</v>
      </c>
      <c r="AK61" s="12"/>
      <c r="AL61" s="22"/>
      <c r="AM61" s="18"/>
      <c r="AN61" s="12"/>
      <c r="AO61" s="12"/>
      <c r="AP61" s="22"/>
      <c r="AQ61" s="18"/>
      <c r="AR61" s="12"/>
      <c r="AS61" s="12"/>
      <c r="AT61" s="12"/>
      <c r="AU61" s="12"/>
      <c r="AV61" s="12"/>
      <c r="AW61" s="12"/>
      <c r="AX61" s="12"/>
      <c r="AY61" s="12"/>
      <c r="AZ61" s="12"/>
      <c r="BA61" s="12"/>
      <c r="BB61" s="12"/>
      <c r="BC61" s="12"/>
      <c r="BD61" s="12"/>
      <c r="BE61" s="12"/>
      <c r="BF61" s="12"/>
      <c r="BG61" s="12"/>
      <c r="BH61" s="12"/>
      <c r="BI61" s="12"/>
      <c r="BJ61" s="12"/>
      <c r="BK61" s="12"/>
      <c r="BL61" s="12"/>
      <c r="BM61" s="12"/>
    </row>
    <row r="62" spans="2:65" x14ac:dyDescent="0.25">
      <c r="B62" s="13"/>
      <c r="C62" s="12"/>
      <c r="D62" s="12"/>
      <c r="F62" s="12"/>
      <c r="G62" s="12"/>
      <c r="H62" s="12"/>
      <c r="I62" s="12"/>
      <c r="J62" s="12"/>
      <c r="K62" s="12"/>
      <c r="L62" s="12"/>
      <c r="M62" s="12"/>
      <c r="N62" s="12"/>
      <c r="O62" s="12"/>
      <c r="P62" s="12"/>
      <c r="Q62" s="12"/>
      <c r="R62" s="28"/>
      <c r="S62" s="28"/>
      <c r="T62" s="28"/>
      <c r="U62" s="12"/>
      <c r="V62" s="28"/>
      <c r="W62" s="28"/>
      <c r="X62" s="28"/>
      <c r="Y62" s="12"/>
      <c r="Z62" s="13" t="s">
        <v>127</v>
      </c>
      <c r="AA62" s="16">
        <v>48391</v>
      </c>
      <c r="AB62" s="17">
        <f t="shared" si="14"/>
        <v>1.6096778937669824E-5</v>
      </c>
      <c r="AC62" s="12"/>
      <c r="AD62" s="13" t="s">
        <v>127</v>
      </c>
      <c r="AE62" s="16">
        <v>50478</v>
      </c>
      <c r="AF62" s="17">
        <f t="shared" si="15"/>
        <v>1.7158358910594903E-5</v>
      </c>
      <c r="AG62" s="12"/>
      <c r="AH62" s="13" t="s">
        <v>163</v>
      </c>
      <c r="AI62" s="16">
        <v>35596</v>
      </c>
      <c r="AJ62" s="17">
        <f t="shared" si="17"/>
        <v>1.2664338817030109E-5</v>
      </c>
      <c r="AK62" s="12"/>
      <c r="AL62" s="22"/>
      <c r="AM62" s="18"/>
      <c r="AN62" s="12"/>
      <c r="AO62" s="12"/>
      <c r="AP62" s="22"/>
      <c r="AQ62" s="18"/>
      <c r="AR62" s="12"/>
      <c r="AS62" s="12"/>
      <c r="AT62" s="12"/>
      <c r="AU62" s="12"/>
      <c r="AV62" s="12"/>
      <c r="AW62" s="12"/>
      <c r="AX62" s="12"/>
      <c r="AY62" s="12"/>
      <c r="AZ62" s="12"/>
      <c r="BA62" s="12"/>
      <c r="BB62" s="12"/>
      <c r="BC62" s="12"/>
      <c r="BD62" s="12"/>
      <c r="BE62" s="12"/>
      <c r="BF62" s="12"/>
      <c r="BG62" s="12"/>
      <c r="BH62" s="12"/>
      <c r="BI62" s="12"/>
      <c r="BJ62" s="12"/>
      <c r="BK62" s="12"/>
      <c r="BL62" s="12"/>
      <c r="BM62" s="12"/>
    </row>
    <row r="63" spans="2:65" x14ac:dyDescent="0.25">
      <c r="B63" s="13"/>
      <c r="C63" s="12"/>
      <c r="D63" s="12"/>
      <c r="F63" s="12"/>
      <c r="G63" s="12"/>
      <c r="H63" s="12"/>
      <c r="I63" s="12"/>
      <c r="J63" s="12"/>
      <c r="K63" s="12"/>
      <c r="L63" s="12"/>
      <c r="M63" s="12"/>
      <c r="N63" s="12"/>
      <c r="O63" s="12"/>
      <c r="P63" s="12"/>
      <c r="Q63" s="12"/>
      <c r="R63" s="28"/>
      <c r="S63" s="28"/>
      <c r="T63" s="28"/>
      <c r="U63" s="12"/>
      <c r="V63" s="28"/>
      <c r="W63" s="28"/>
      <c r="X63" s="28"/>
      <c r="Y63" s="12"/>
      <c r="Z63" s="13" t="s">
        <v>158</v>
      </c>
      <c r="AA63" s="16">
        <v>44387</v>
      </c>
      <c r="AB63" s="17">
        <f t="shared" si="14"/>
        <v>1.4764888650913402E-5</v>
      </c>
      <c r="AC63" s="12"/>
      <c r="AD63" s="13" t="s">
        <v>128</v>
      </c>
      <c r="AE63" s="16">
        <v>37881</v>
      </c>
      <c r="AF63" s="17">
        <f t="shared" si="15"/>
        <v>1.2876417328187438E-5</v>
      </c>
      <c r="AG63" s="12"/>
      <c r="AH63" s="13" t="s">
        <v>130</v>
      </c>
      <c r="AI63" s="16">
        <v>29448</v>
      </c>
      <c r="AJ63" s="17">
        <f t="shared" si="17"/>
        <v>1.0477004424202232E-5</v>
      </c>
      <c r="AK63" s="12"/>
      <c r="AL63" s="22"/>
      <c r="AM63" s="18"/>
      <c r="AN63" s="12"/>
      <c r="AO63" s="12"/>
      <c r="AP63" s="22"/>
      <c r="AQ63" s="18"/>
      <c r="AR63" s="12"/>
      <c r="AS63" s="12"/>
      <c r="AT63" s="12"/>
      <c r="AU63" s="12"/>
      <c r="AV63" s="12"/>
      <c r="AW63" s="12"/>
      <c r="AX63" s="12"/>
      <c r="AY63" s="12"/>
      <c r="AZ63" s="12"/>
      <c r="BA63" s="12"/>
      <c r="BB63" s="12"/>
      <c r="BC63" s="12"/>
      <c r="BD63" s="12"/>
      <c r="BE63" s="12"/>
      <c r="BF63" s="12"/>
      <c r="BG63" s="12"/>
      <c r="BH63" s="12"/>
      <c r="BI63" s="12"/>
      <c r="BJ63" s="12"/>
      <c r="BK63" s="12"/>
      <c r="BL63" s="12"/>
      <c r="BM63" s="12"/>
    </row>
    <row r="64" spans="2:65" x14ac:dyDescent="0.25">
      <c r="B64" s="13"/>
      <c r="C64" s="12"/>
      <c r="D64" s="12"/>
      <c r="F64" s="12"/>
      <c r="G64" s="12"/>
      <c r="H64" s="12"/>
      <c r="I64" s="12"/>
      <c r="J64" s="12"/>
      <c r="K64" s="12"/>
      <c r="L64" s="12"/>
      <c r="M64" s="12"/>
      <c r="N64" s="12"/>
      <c r="O64" s="12"/>
      <c r="P64" s="12"/>
      <c r="Q64" s="12"/>
      <c r="R64" s="28"/>
      <c r="S64" s="28"/>
      <c r="T64" s="28"/>
      <c r="U64" s="12"/>
      <c r="V64" s="28"/>
      <c r="W64" s="28"/>
      <c r="X64" s="28"/>
      <c r="Y64" s="12"/>
      <c r="Z64" s="13" t="s">
        <v>163</v>
      </c>
      <c r="AA64" s="16">
        <v>42070</v>
      </c>
      <c r="AB64" s="17">
        <f t="shared" si="14"/>
        <v>1.3994161929031627E-5</v>
      </c>
      <c r="AC64" s="12"/>
      <c r="AD64" s="13" t="s">
        <v>163</v>
      </c>
      <c r="AE64" s="16">
        <v>36603</v>
      </c>
      <c r="AF64" s="17">
        <f t="shared" si="15"/>
        <v>1.2442002678483798E-5</v>
      </c>
      <c r="AG64" s="12"/>
      <c r="AH64" s="13" t="s">
        <v>131</v>
      </c>
      <c r="AI64" s="16">
        <v>19685</v>
      </c>
      <c r="AJ64" s="17">
        <f t="shared" si="17"/>
        <v>7.0035259471074759E-6</v>
      </c>
      <c r="AK64" s="12"/>
      <c r="AL64" s="22"/>
      <c r="AM64" s="29"/>
      <c r="AN64" s="12"/>
      <c r="AO64" s="12"/>
      <c r="AP64" s="22"/>
      <c r="AQ64" s="18"/>
      <c r="AR64" s="12"/>
      <c r="AS64" s="12"/>
      <c r="AT64" s="12"/>
      <c r="AU64" s="12"/>
      <c r="AV64" s="12"/>
      <c r="AW64" s="12"/>
      <c r="AX64" s="12"/>
      <c r="AY64" s="12"/>
      <c r="AZ64" s="12"/>
      <c r="BA64" s="12"/>
      <c r="BB64" s="12"/>
      <c r="BC64" s="12"/>
      <c r="BD64" s="12"/>
      <c r="BE64" s="12"/>
      <c r="BF64" s="12"/>
      <c r="BG64" s="12"/>
      <c r="BH64" s="12"/>
      <c r="BI64" s="12"/>
      <c r="BJ64" s="12"/>
      <c r="BK64" s="12"/>
      <c r="BL64" s="12"/>
      <c r="BM64" s="12"/>
    </row>
    <row r="65" spans="2:65" x14ac:dyDescent="0.25">
      <c r="B65" s="13"/>
      <c r="C65" s="12"/>
      <c r="D65" s="12"/>
      <c r="F65" s="12"/>
      <c r="G65" s="12"/>
      <c r="H65" s="12"/>
      <c r="I65" s="12"/>
      <c r="J65" s="12"/>
      <c r="K65" s="12"/>
      <c r="L65" s="12"/>
      <c r="M65" s="12"/>
      <c r="N65" s="12"/>
      <c r="O65" s="12"/>
      <c r="P65" s="12"/>
      <c r="Q65" s="12"/>
      <c r="R65" s="28"/>
      <c r="S65" s="28"/>
      <c r="T65" s="28"/>
      <c r="U65" s="12"/>
      <c r="V65" s="28"/>
      <c r="W65" s="28"/>
      <c r="X65" s="28"/>
      <c r="Y65" s="12"/>
      <c r="Z65" s="13" t="s">
        <v>174</v>
      </c>
      <c r="AA65" s="16">
        <v>41640</v>
      </c>
      <c r="AB65" s="17">
        <f t="shared" si="14"/>
        <v>1.3851126758375968E-5</v>
      </c>
      <c r="AC65" s="12"/>
      <c r="AD65" s="13" t="s">
        <v>174</v>
      </c>
      <c r="AE65" s="16">
        <v>33672</v>
      </c>
      <c r="AF65" s="17">
        <f t="shared" si="15"/>
        <v>1.1445704291722166E-5</v>
      </c>
      <c r="AG65" s="12"/>
      <c r="AH65" s="13" t="s">
        <v>132</v>
      </c>
      <c r="AI65" s="16">
        <v>16269</v>
      </c>
      <c r="AJ65" s="17">
        <f t="shared" si="17"/>
        <v>5.7881820489454675E-6</v>
      </c>
      <c r="AK65" s="12"/>
      <c r="AL65" s="12"/>
      <c r="AM65" s="29"/>
      <c r="AN65" s="12"/>
      <c r="AO65" s="12"/>
      <c r="AP65" s="22"/>
      <c r="AQ65" s="18"/>
      <c r="AR65" s="12"/>
      <c r="AS65" s="12"/>
      <c r="AT65" s="12"/>
      <c r="AU65" s="12"/>
      <c r="AV65" s="12"/>
      <c r="AW65" s="12"/>
      <c r="AX65" s="12"/>
      <c r="AY65" s="12"/>
      <c r="AZ65" s="12"/>
      <c r="BA65" s="12"/>
      <c r="BB65" s="12"/>
      <c r="BC65" s="12"/>
      <c r="BD65" s="12"/>
      <c r="BE65" s="12"/>
      <c r="BF65" s="12"/>
      <c r="BG65" s="12"/>
      <c r="BH65" s="12"/>
      <c r="BI65" s="12"/>
      <c r="BJ65" s="12"/>
      <c r="BK65" s="12"/>
      <c r="BL65" s="12"/>
      <c r="BM65" s="12"/>
    </row>
    <row r="66" spans="2:65" x14ac:dyDescent="0.25">
      <c r="B66" s="13"/>
      <c r="C66" s="12"/>
      <c r="D66" s="12"/>
      <c r="F66" s="12"/>
      <c r="G66" s="12"/>
      <c r="H66" s="12"/>
      <c r="I66" s="12"/>
      <c r="J66" s="12"/>
      <c r="K66" s="12"/>
      <c r="L66" s="12"/>
      <c r="M66" s="12"/>
      <c r="N66" s="12"/>
      <c r="O66" s="12"/>
      <c r="P66" s="12"/>
      <c r="Q66" s="12"/>
      <c r="R66" s="28"/>
      <c r="S66" s="28"/>
      <c r="T66" s="28"/>
      <c r="U66" s="12"/>
      <c r="V66" s="28"/>
      <c r="W66" s="28"/>
      <c r="X66" s="28"/>
      <c r="Y66" s="12"/>
      <c r="Z66" s="13" t="s">
        <v>128</v>
      </c>
      <c r="AA66" s="16">
        <v>39311</v>
      </c>
      <c r="AB66" s="17">
        <f t="shared" si="14"/>
        <v>1.3076408357313104E-5</v>
      </c>
      <c r="AC66" s="12"/>
      <c r="AD66" s="13" t="s">
        <v>133</v>
      </c>
      <c r="AE66" s="16">
        <v>20710</v>
      </c>
      <c r="AF66" s="17">
        <f t="shared" si="15"/>
        <v>7.0396927976231314E-6</v>
      </c>
      <c r="AG66" s="12"/>
      <c r="AH66" s="24" t="s">
        <v>133</v>
      </c>
      <c r="AI66" s="16">
        <v>11102</v>
      </c>
      <c r="AJ66" s="17">
        <f t="shared" si="17"/>
        <v>3.9498676690265278E-6</v>
      </c>
      <c r="AK66" s="12"/>
      <c r="AL66" s="12"/>
      <c r="AM66" s="12"/>
      <c r="AN66" s="12"/>
      <c r="AO66" s="12"/>
      <c r="AP66" s="22"/>
      <c r="AQ66" s="29"/>
      <c r="AR66" s="12"/>
      <c r="AS66" s="12"/>
      <c r="AT66" s="12"/>
      <c r="AU66" s="12"/>
      <c r="AV66" s="12"/>
      <c r="AW66" s="12"/>
      <c r="AX66" s="12"/>
      <c r="AY66" s="12"/>
      <c r="AZ66" s="12"/>
      <c r="BA66" s="12"/>
      <c r="BB66" s="12"/>
      <c r="BC66" s="12"/>
      <c r="BD66" s="12"/>
      <c r="BE66" s="12"/>
      <c r="BF66" s="12"/>
      <c r="BG66" s="12"/>
      <c r="BH66" s="12"/>
      <c r="BI66" s="12"/>
      <c r="BJ66" s="12"/>
      <c r="BK66" s="12"/>
      <c r="BL66" s="12"/>
      <c r="BM66" s="12"/>
    </row>
    <row r="67" spans="2:65" x14ac:dyDescent="0.25">
      <c r="B67" s="13"/>
      <c r="C67" s="12"/>
      <c r="D67" s="12"/>
      <c r="F67" s="12"/>
      <c r="G67" s="12"/>
      <c r="H67" s="12"/>
      <c r="I67" s="12"/>
      <c r="J67" s="12"/>
      <c r="K67" s="12"/>
      <c r="L67" s="12"/>
      <c r="M67" s="12"/>
      <c r="N67" s="12"/>
      <c r="O67" s="12"/>
      <c r="P67" s="12"/>
      <c r="Q67" s="12"/>
      <c r="R67" s="28"/>
      <c r="S67" s="28"/>
      <c r="T67" s="28"/>
      <c r="U67" s="12"/>
      <c r="V67" s="28"/>
      <c r="W67" s="28"/>
      <c r="X67" s="28"/>
      <c r="Y67" s="12"/>
      <c r="Z67" s="13" t="s">
        <v>133</v>
      </c>
      <c r="AA67" s="16">
        <v>24376</v>
      </c>
      <c r="AB67" s="17">
        <f t="shared" si="14"/>
        <v>8.1084309765171126E-6</v>
      </c>
      <c r="AC67" s="12"/>
      <c r="AD67" s="13" t="s">
        <v>131</v>
      </c>
      <c r="AE67" s="16">
        <v>19305</v>
      </c>
      <c r="AF67" s="17">
        <f t="shared" si="15"/>
        <v>6.5621086170021511E-6</v>
      </c>
      <c r="AG67" s="12"/>
      <c r="AH67" s="19" t="s">
        <v>35</v>
      </c>
      <c r="AI67" s="20">
        <f>SUM(AI6:AI66)-AI33+335372</f>
        <v>2810727075</v>
      </c>
      <c r="AJ67" s="21"/>
      <c r="AK67" s="12"/>
      <c r="AL67" s="12"/>
      <c r="AM67" s="12"/>
      <c r="AN67" s="12"/>
      <c r="AO67" s="12"/>
      <c r="AP67" s="12"/>
      <c r="AQ67" s="29"/>
      <c r="AR67" s="12"/>
      <c r="AS67" s="12"/>
      <c r="AT67" s="12"/>
      <c r="AU67" s="12"/>
      <c r="AV67" s="12"/>
      <c r="AW67" s="12"/>
      <c r="AX67" s="12"/>
      <c r="AY67" s="12"/>
      <c r="AZ67" s="12"/>
      <c r="BA67" s="12"/>
      <c r="BB67" s="12"/>
      <c r="BC67" s="12"/>
      <c r="BD67" s="12"/>
      <c r="BE67" s="12"/>
      <c r="BF67" s="12"/>
      <c r="BG67" s="12"/>
      <c r="BH67" s="12"/>
      <c r="BI67" s="12"/>
      <c r="BJ67" s="12"/>
      <c r="BK67" s="12"/>
      <c r="BL67" s="12"/>
      <c r="BM67" s="12"/>
    </row>
    <row r="68" spans="2:65" ht="12.75" customHeight="1" x14ac:dyDescent="0.25">
      <c r="B68" s="13"/>
      <c r="C68" s="12"/>
      <c r="D68" s="12"/>
      <c r="F68" s="12"/>
      <c r="G68" s="12"/>
      <c r="H68" s="12"/>
      <c r="I68" s="12"/>
      <c r="J68" s="12"/>
      <c r="K68" s="12"/>
      <c r="L68" s="12"/>
      <c r="M68" s="12"/>
      <c r="N68" s="12"/>
      <c r="O68" s="12"/>
      <c r="P68" s="12"/>
      <c r="Q68" s="12"/>
      <c r="R68" s="28"/>
      <c r="S68" s="28"/>
      <c r="T68" s="28"/>
      <c r="U68" s="12"/>
      <c r="V68" s="28"/>
      <c r="W68" s="28"/>
      <c r="X68" s="28"/>
      <c r="Y68" s="12"/>
      <c r="Z68" s="13" t="s">
        <v>131</v>
      </c>
      <c r="AA68" s="16">
        <v>20655</v>
      </c>
      <c r="AB68" s="17">
        <f t="shared" si="14"/>
        <v>6.8706777904480214E-6</v>
      </c>
      <c r="AC68" s="12"/>
      <c r="AD68" s="13" t="s">
        <v>175</v>
      </c>
      <c r="AE68" s="16">
        <v>16841</v>
      </c>
      <c r="AF68" s="17">
        <f t="shared" si="15"/>
        <v>5.7245517336924744E-6</v>
      </c>
      <c r="AG68" s="12"/>
      <c r="AH68" s="12"/>
      <c r="AI68" s="30"/>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row>
    <row r="69" spans="2:65" x14ac:dyDescent="0.25">
      <c r="B69" s="13"/>
      <c r="C69" s="12"/>
      <c r="D69" s="12"/>
      <c r="F69" s="12"/>
      <c r="G69" s="12"/>
      <c r="H69" s="12"/>
      <c r="I69" s="12"/>
      <c r="J69" s="12"/>
      <c r="K69" s="12"/>
      <c r="L69" s="12"/>
      <c r="M69" s="12"/>
      <c r="N69" s="12"/>
      <c r="O69" s="12"/>
      <c r="P69" s="12"/>
      <c r="Q69" s="12"/>
      <c r="R69" s="28"/>
      <c r="S69" s="28"/>
      <c r="T69" s="28"/>
      <c r="U69" s="12"/>
      <c r="V69" s="28"/>
      <c r="W69" s="28"/>
      <c r="X69" s="28"/>
      <c r="Y69" s="12"/>
      <c r="Z69" s="13" t="s">
        <v>132</v>
      </c>
      <c r="AA69" s="16">
        <v>14933</v>
      </c>
      <c r="AB69" s="17">
        <f t="shared" si="14"/>
        <v>4.9673121009324767E-6</v>
      </c>
      <c r="AC69" s="12"/>
      <c r="AD69" s="13" t="s">
        <v>132</v>
      </c>
      <c r="AE69" s="16">
        <v>15430</v>
      </c>
      <c r="AF69" s="17">
        <f t="shared" si="15"/>
        <v>5.244928047673825E-6</v>
      </c>
      <c r="AG69" s="12"/>
      <c r="AH69" s="51" t="s">
        <v>195</v>
      </c>
      <c r="AI69" s="51"/>
      <c r="AJ69" s="51"/>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row>
    <row r="70" spans="2:65" x14ac:dyDescent="0.25">
      <c r="B70" s="13"/>
      <c r="C70" s="12"/>
      <c r="D70" s="12"/>
      <c r="F70" s="12"/>
      <c r="G70" s="12"/>
      <c r="H70" s="12"/>
      <c r="I70" s="12"/>
      <c r="J70" s="12"/>
      <c r="K70" s="12"/>
      <c r="L70" s="12"/>
      <c r="M70" s="12"/>
      <c r="N70" s="12"/>
      <c r="O70" s="12"/>
      <c r="P70" s="12"/>
      <c r="Q70" s="12"/>
      <c r="R70" s="28"/>
      <c r="S70" s="31"/>
      <c r="T70" s="28"/>
      <c r="U70" s="12"/>
      <c r="V70" s="28"/>
      <c r="W70" s="28"/>
      <c r="X70" s="28"/>
      <c r="Y70" s="12"/>
      <c r="Z70" s="24" t="s">
        <v>167</v>
      </c>
      <c r="AA70" s="16">
        <v>-1064</v>
      </c>
      <c r="AB70" s="17">
        <f t="shared" si="14"/>
        <v>-3.539288873898182E-7</v>
      </c>
      <c r="AC70" s="12"/>
      <c r="AD70" s="24" t="s">
        <v>167</v>
      </c>
      <c r="AE70" s="16">
        <v>-117344</v>
      </c>
      <c r="AF70" s="17">
        <f t="shared" si="15"/>
        <v>-3.9887286897358219E-5</v>
      </c>
      <c r="AG70" s="12"/>
      <c r="AH70" s="51"/>
      <c r="AI70" s="51"/>
      <c r="AJ70" s="51"/>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row>
    <row r="71" spans="2:65" x14ac:dyDescent="0.25">
      <c r="B71" s="13"/>
      <c r="C71" s="12"/>
      <c r="D71" s="12"/>
      <c r="F71" s="12"/>
      <c r="G71" s="12"/>
      <c r="H71" s="12"/>
      <c r="I71" s="12"/>
      <c r="J71" s="12"/>
      <c r="K71" s="12"/>
      <c r="L71" s="12"/>
      <c r="M71" s="12"/>
      <c r="N71" s="12"/>
      <c r="O71" s="12"/>
      <c r="P71" s="12"/>
      <c r="Q71" s="12"/>
      <c r="R71" s="28"/>
      <c r="S71" s="31"/>
      <c r="T71" s="28"/>
      <c r="U71" s="12"/>
      <c r="V71" s="28"/>
      <c r="W71" s="28"/>
      <c r="X71" s="28"/>
      <c r="Y71" s="12"/>
      <c r="Z71" s="19" t="s">
        <v>35</v>
      </c>
      <c r="AA71" s="20">
        <f>SUM(AA6:AA70)</f>
        <v>3006253623</v>
      </c>
      <c r="AB71" s="21"/>
      <c r="AC71" s="12"/>
      <c r="AD71" s="19" t="s">
        <v>35</v>
      </c>
      <c r="AE71" s="20">
        <f>SUM(AE6:AE70)</f>
        <v>2941889738</v>
      </c>
      <c r="AF71" s="21"/>
      <c r="AG71" s="12"/>
      <c r="AH71" s="51"/>
      <c r="AI71" s="51"/>
      <c r="AJ71" s="51"/>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row>
    <row r="72" spans="2:65" x14ac:dyDescent="0.25">
      <c r="B72" s="13"/>
      <c r="C72" s="12"/>
      <c r="D72" s="12"/>
      <c r="F72" s="12"/>
      <c r="G72" s="12"/>
      <c r="H72" s="12"/>
      <c r="I72" s="12"/>
      <c r="J72" s="12"/>
      <c r="K72" s="12"/>
      <c r="L72" s="12"/>
      <c r="M72" s="12"/>
      <c r="N72" s="12"/>
      <c r="O72" s="12"/>
      <c r="P72" s="12"/>
      <c r="Q72" s="12"/>
      <c r="R72" s="28"/>
      <c r="S72" s="28"/>
      <c r="T72" s="28"/>
      <c r="U72" s="12"/>
      <c r="V72" s="28"/>
      <c r="W72" s="28"/>
      <c r="X72" s="28"/>
      <c r="Y72" s="12"/>
      <c r="Z72" s="28"/>
      <c r="AA72" s="28"/>
      <c r="AB72" s="28"/>
      <c r="AC72" s="12"/>
      <c r="AD72" s="28"/>
      <c r="AE72" s="28"/>
      <c r="AF72" s="28"/>
      <c r="AG72" s="12"/>
      <c r="AH72" s="51"/>
      <c r="AI72" s="51"/>
      <c r="AJ72" s="51"/>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row>
    <row r="73" spans="2:65" x14ac:dyDescent="0.25">
      <c r="B73" s="13"/>
      <c r="C73" s="12"/>
      <c r="D73" s="12"/>
      <c r="F73" s="12"/>
      <c r="G73" s="12"/>
      <c r="H73" s="12"/>
      <c r="I73" s="12"/>
      <c r="J73" s="12"/>
      <c r="K73" s="12"/>
      <c r="L73" s="12"/>
      <c r="M73" s="12"/>
      <c r="N73" s="12"/>
      <c r="O73" s="12"/>
      <c r="P73" s="12"/>
      <c r="Q73" s="12"/>
      <c r="R73" s="22"/>
      <c r="S73" s="18"/>
      <c r="T73" s="12"/>
      <c r="U73" s="12"/>
      <c r="V73" s="28"/>
      <c r="W73" s="31"/>
      <c r="X73" s="28"/>
      <c r="Y73" s="12"/>
      <c r="Z73" s="28"/>
      <c r="AA73" s="31"/>
      <c r="AB73" s="28"/>
      <c r="AC73" s="12"/>
      <c r="AD73" s="28"/>
      <c r="AE73" s="31"/>
      <c r="AF73" s="28"/>
      <c r="AG73" s="12"/>
      <c r="AH73" s="51"/>
      <c r="AI73" s="51"/>
      <c r="AJ73" s="51"/>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row>
    <row r="74" spans="2:65" x14ac:dyDescent="0.25">
      <c r="B74" s="13"/>
      <c r="C74" s="12"/>
      <c r="D74" s="12"/>
      <c r="F74" s="12"/>
      <c r="G74" s="12"/>
      <c r="H74" s="12"/>
      <c r="I74" s="12"/>
      <c r="J74" s="12"/>
      <c r="K74" s="12"/>
      <c r="L74" s="12"/>
      <c r="M74" s="12"/>
      <c r="N74" s="12"/>
      <c r="O74" s="12"/>
      <c r="P74" s="12"/>
      <c r="Q74" s="12"/>
      <c r="R74" s="22"/>
      <c r="S74" s="18"/>
      <c r="T74" s="12"/>
      <c r="U74" s="12"/>
      <c r="V74" s="28"/>
      <c r="W74" s="31"/>
      <c r="X74" s="28"/>
      <c r="Y74" s="12"/>
      <c r="Z74" s="28"/>
      <c r="AA74" s="28"/>
      <c r="AB74" s="28"/>
      <c r="AC74" s="12"/>
      <c r="AD74" s="28"/>
      <c r="AE74" s="28"/>
      <c r="AF74" s="28"/>
      <c r="AG74" s="12"/>
      <c r="AH74" s="51"/>
      <c r="AI74" s="51"/>
      <c r="AJ74" s="51"/>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row>
    <row r="75" spans="2:65" x14ac:dyDescent="0.25">
      <c r="B75" s="13"/>
      <c r="C75" s="12"/>
      <c r="D75" s="12"/>
      <c r="F75" s="12"/>
      <c r="G75" s="12"/>
      <c r="H75" s="12"/>
      <c r="I75" s="12"/>
      <c r="J75" s="12"/>
      <c r="K75" s="12"/>
      <c r="L75" s="12"/>
      <c r="M75" s="12"/>
      <c r="N75" s="12"/>
      <c r="O75" s="12"/>
      <c r="P75" s="12"/>
      <c r="Q75" s="12"/>
      <c r="R75" s="22"/>
      <c r="S75" s="18"/>
      <c r="T75" s="12"/>
      <c r="U75" s="12"/>
      <c r="V75" s="28"/>
      <c r="W75" s="28"/>
      <c r="X75" s="28"/>
      <c r="Y75" s="12"/>
      <c r="Z75" s="28"/>
      <c r="AA75" s="28"/>
      <c r="AB75" s="28"/>
      <c r="AC75" s="12"/>
      <c r="AD75" s="28"/>
      <c r="AE75" s="28"/>
      <c r="AF75" s="28"/>
      <c r="AG75" s="12"/>
      <c r="AH75" s="51"/>
      <c r="AI75" s="51"/>
      <c r="AJ75" s="51"/>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row>
    <row r="76" spans="2:65" x14ac:dyDescent="0.25">
      <c r="B76" s="13"/>
      <c r="C76" s="12"/>
      <c r="D76" s="12"/>
      <c r="F76" s="12"/>
      <c r="G76" s="12"/>
      <c r="H76" s="12"/>
      <c r="I76" s="12"/>
      <c r="J76" s="12"/>
      <c r="K76" s="12"/>
      <c r="L76" s="12"/>
      <c r="M76" s="12"/>
      <c r="N76" s="12"/>
      <c r="O76" s="12"/>
      <c r="P76" s="12"/>
      <c r="Q76" s="12"/>
      <c r="R76" s="22"/>
      <c r="S76" s="18"/>
      <c r="T76" s="12"/>
      <c r="U76" s="12"/>
      <c r="V76" s="22"/>
      <c r="W76" s="18"/>
      <c r="X76" s="12"/>
      <c r="Y76" s="12"/>
      <c r="Z76" s="22"/>
      <c r="AA76" s="18"/>
      <c r="AB76" s="12"/>
      <c r="AC76" s="12"/>
      <c r="AD76" s="22"/>
      <c r="AE76" s="18"/>
      <c r="AF76" s="12"/>
      <c r="AG76" s="12"/>
      <c r="AH76" s="51"/>
      <c r="AI76" s="51"/>
      <c r="AJ76" s="51"/>
      <c r="AK76" s="12"/>
      <c r="AL76" s="22"/>
      <c r="AM76" s="18"/>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row>
    <row r="77" spans="2:65" x14ac:dyDescent="0.25">
      <c r="B77" s="13"/>
      <c r="C77" s="12"/>
      <c r="D77" s="12"/>
      <c r="F77" s="12"/>
      <c r="G77" s="12"/>
      <c r="H77" s="12"/>
      <c r="I77" s="12"/>
      <c r="J77" s="12"/>
      <c r="K77" s="12"/>
      <c r="L77" s="12"/>
      <c r="M77" s="12"/>
      <c r="N77" s="12"/>
      <c r="O77" s="12"/>
      <c r="P77" s="12"/>
      <c r="Q77" s="12"/>
      <c r="R77" s="22"/>
      <c r="S77" s="18"/>
      <c r="T77" s="12"/>
      <c r="U77" s="12"/>
      <c r="V77" s="22"/>
      <c r="W77" s="18"/>
      <c r="X77" s="12"/>
      <c r="Y77" s="12"/>
      <c r="Z77" s="22"/>
      <c r="AA77" s="18"/>
      <c r="AB77" s="12"/>
      <c r="AC77" s="12"/>
      <c r="AD77" s="22"/>
      <c r="AE77" s="18"/>
      <c r="AF77" s="12"/>
      <c r="AG77" s="12"/>
      <c r="AH77" s="51"/>
      <c r="AI77" s="51"/>
      <c r="AJ77" s="51"/>
      <c r="AK77" s="12"/>
      <c r="AL77" s="22"/>
      <c r="AM77" s="18"/>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row>
    <row r="78" spans="2:65" x14ac:dyDescent="0.25">
      <c r="B78" s="13"/>
      <c r="C78" s="12"/>
      <c r="D78" s="12"/>
      <c r="F78" s="12"/>
      <c r="G78" s="12"/>
      <c r="H78" s="12"/>
      <c r="I78" s="12"/>
      <c r="J78" s="12"/>
      <c r="K78" s="12"/>
      <c r="L78" s="12"/>
      <c r="M78" s="12"/>
      <c r="N78" s="12"/>
      <c r="O78" s="12"/>
      <c r="P78" s="12"/>
      <c r="Q78" s="12"/>
      <c r="R78" s="22"/>
      <c r="S78" s="18"/>
      <c r="T78" s="12"/>
      <c r="U78" s="12"/>
      <c r="V78" s="22"/>
      <c r="W78" s="18"/>
      <c r="X78" s="12"/>
      <c r="Y78" s="12"/>
      <c r="Z78" s="22"/>
      <c r="AA78" s="18"/>
      <c r="AB78" s="12"/>
      <c r="AC78" s="12"/>
      <c r="AD78" s="22"/>
      <c r="AE78" s="18"/>
      <c r="AF78" s="12"/>
      <c r="AG78" s="12"/>
      <c r="AH78" s="22"/>
      <c r="AI78" s="18"/>
      <c r="AJ78" s="12"/>
      <c r="AK78" s="12"/>
      <c r="AL78" s="22"/>
      <c r="AM78" s="18"/>
      <c r="AN78" s="12"/>
      <c r="AO78" s="12"/>
      <c r="AP78" s="22"/>
      <c r="AQ78" s="18"/>
      <c r="AR78" s="12"/>
      <c r="AS78" s="12"/>
      <c r="AT78" s="12"/>
      <c r="AU78" s="12"/>
      <c r="AV78" s="12"/>
      <c r="AW78" s="12"/>
      <c r="AX78" s="12"/>
      <c r="AY78" s="12"/>
      <c r="AZ78" s="12"/>
      <c r="BA78" s="12"/>
      <c r="BB78" s="12"/>
      <c r="BC78" s="12"/>
      <c r="BD78" s="12"/>
      <c r="BE78" s="12"/>
      <c r="BF78" s="12"/>
      <c r="BG78" s="12"/>
      <c r="BH78" s="12"/>
      <c r="BI78" s="12"/>
      <c r="BJ78" s="12"/>
      <c r="BK78" s="12"/>
      <c r="BL78" s="12"/>
      <c r="BM78" s="12"/>
    </row>
    <row r="79" spans="2:65" x14ac:dyDescent="0.25">
      <c r="B79" s="13"/>
      <c r="C79" s="12"/>
      <c r="D79" s="12"/>
      <c r="F79" s="12"/>
      <c r="G79" s="12"/>
      <c r="H79" s="12"/>
      <c r="I79" s="12"/>
      <c r="J79" s="12"/>
      <c r="K79" s="12"/>
      <c r="L79" s="12"/>
      <c r="M79" s="12"/>
      <c r="N79" s="12"/>
      <c r="O79" s="12"/>
      <c r="P79" s="12"/>
      <c r="Q79" s="12"/>
      <c r="R79" s="25"/>
      <c r="S79" s="18"/>
      <c r="T79" s="12"/>
      <c r="U79" s="12"/>
      <c r="V79" s="22"/>
      <c r="W79" s="18"/>
      <c r="X79" s="12"/>
      <c r="Y79" s="12"/>
      <c r="Z79" s="22"/>
      <c r="AA79" s="18"/>
      <c r="AB79" s="12"/>
      <c r="AC79" s="12"/>
      <c r="AD79" s="22"/>
      <c r="AE79" s="18"/>
      <c r="AF79" s="12"/>
      <c r="AG79" s="12"/>
      <c r="AH79" s="22"/>
      <c r="AI79" s="12"/>
      <c r="AJ79" s="12"/>
      <c r="AK79" s="12"/>
      <c r="AL79" s="22"/>
      <c r="AM79" s="18"/>
      <c r="AN79" s="12"/>
      <c r="AO79" s="12"/>
      <c r="AP79" s="22"/>
      <c r="AQ79" s="18"/>
      <c r="AR79" s="12"/>
      <c r="AS79" s="12"/>
      <c r="AT79" s="12"/>
      <c r="AU79" s="12"/>
      <c r="AV79" s="12"/>
      <c r="AW79" s="12"/>
      <c r="AX79" s="12"/>
      <c r="AY79" s="12"/>
      <c r="AZ79" s="12"/>
      <c r="BA79" s="12"/>
      <c r="BB79" s="12"/>
      <c r="BC79" s="12"/>
      <c r="BD79" s="12"/>
      <c r="BE79" s="12"/>
      <c r="BF79" s="12"/>
      <c r="BG79" s="12"/>
      <c r="BH79" s="12"/>
      <c r="BI79" s="12"/>
      <c r="BJ79" s="12"/>
      <c r="BK79" s="12"/>
      <c r="BL79" s="12"/>
      <c r="BM79" s="12"/>
    </row>
    <row r="80" spans="2:65" x14ac:dyDescent="0.25">
      <c r="B80" s="13"/>
      <c r="C80" s="12"/>
      <c r="D80" s="12"/>
      <c r="F80" s="12"/>
      <c r="G80" s="12"/>
      <c r="H80" s="12"/>
      <c r="I80" s="12"/>
      <c r="J80" s="12"/>
      <c r="K80" s="12"/>
      <c r="L80" s="12"/>
      <c r="M80" s="12"/>
      <c r="N80" s="12"/>
      <c r="O80" s="12"/>
      <c r="P80" s="12"/>
      <c r="Q80" s="12"/>
      <c r="R80" s="22"/>
      <c r="S80" s="18"/>
      <c r="T80" s="12"/>
      <c r="U80" s="12"/>
      <c r="V80" s="22"/>
      <c r="W80" s="18"/>
      <c r="X80" s="12"/>
      <c r="Y80" s="12"/>
      <c r="Z80" s="22"/>
      <c r="AA80" s="18"/>
      <c r="AB80" s="12"/>
      <c r="AC80" s="12"/>
      <c r="AD80" s="22"/>
      <c r="AE80" s="18"/>
      <c r="AF80" s="12"/>
      <c r="AG80" s="12"/>
      <c r="AH80" s="22"/>
      <c r="AI80" s="18"/>
      <c r="AJ80" s="12"/>
      <c r="AK80" s="12"/>
      <c r="AL80" s="22"/>
      <c r="AM80" s="18"/>
      <c r="AN80" s="12"/>
      <c r="AO80" s="12"/>
      <c r="AP80" s="22"/>
      <c r="AQ80" s="18"/>
      <c r="AR80" s="12"/>
      <c r="AS80" s="12"/>
      <c r="AT80" s="12"/>
      <c r="AU80" s="12"/>
      <c r="AV80" s="12"/>
      <c r="AW80" s="12"/>
      <c r="AX80" s="12"/>
      <c r="AY80" s="12"/>
      <c r="AZ80" s="12"/>
      <c r="BA80" s="12"/>
      <c r="BB80" s="12"/>
      <c r="BC80" s="12"/>
      <c r="BD80" s="12"/>
      <c r="BE80" s="12"/>
      <c r="BF80" s="12"/>
      <c r="BG80" s="12"/>
      <c r="BH80" s="12"/>
      <c r="BI80" s="12"/>
      <c r="BJ80" s="12"/>
      <c r="BK80" s="12"/>
      <c r="BL80" s="12"/>
      <c r="BM80" s="12"/>
    </row>
    <row r="81" spans="2:65" x14ac:dyDescent="0.25">
      <c r="B81" s="13"/>
      <c r="I81" s="12"/>
      <c r="J81" s="12"/>
      <c r="K81" s="12"/>
      <c r="L81" s="12"/>
      <c r="M81" s="12"/>
      <c r="N81" s="12"/>
      <c r="O81" s="12"/>
      <c r="P81" s="12"/>
      <c r="Q81" s="12"/>
      <c r="R81" s="25"/>
      <c r="S81" s="18"/>
      <c r="T81" s="12"/>
      <c r="U81" s="12"/>
      <c r="V81" s="22"/>
      <c r="W81" s="18"/>
      <c r="X81" s="12"/>
      <c r="Y81" s="12"/>
      <c r="Z81" s="22"/>
      <c r="AA81" s="18"/>
      <c r="AB81" s="12"/>
      <c r="AC81" s="12"/>
      <c r="AD81" s="22"/>
      <c r="AE81" s="18"/>
      <c r="AF81" s="12"/>
      <c r="AG81" s="12"/>
      <c r="AH81" s="22"/>
      <c r="AI81" s="18"/>
      <c r="AJ81" s="12"/>
      <c r="AK81" s="12"/>
      <c r="AL81" s="22"/>
      <c r="AM81" s="18"/>
      <c r="AN81" s="12"/>
      <c r="AO81" s="12"/>
      <c r="AP81" s="22"/>
      <c r="AQ81" s="18"/>
      <c r="AR81" s="12"/>
      <c r="AS81" s="12"/>
      <c r="AT81" s="12"/>
      <c r="AU81" s="12"/>
      <c r="AV81" s="12"/>
      <c r="AW81" s="12"/>
      <c r="AX81" s="12"/>
      <c r="AY81" s="12"/>
      <c r="AZ81" s="12"/>
      <c r="BA81" s="12"/>
      <c r="BB81" s="12"/>
      <c r="BC81" s="12"/>
      <c r="BD81" s="12"/>
      <c r="BE81" s="12"/>
      <c r="BF81" s="12"/>
      <c r="BG81" s="12"/>
      <c r="BH81" s="12"/>
      <c r="BI81" s="12"/>
      <c r="BJ81" s="12"/>
      <c r="BK81" s="12"/>
      <c r="BL81" s="12"/>
      <c r="BM81" s="12"/>
    </row>
    <row r="82" spans="2:65" x14ac:dyDescent="0.25">
      <c r="I82" s="12"/>
      <c r="J82" s="12"/>
      <c r="K82" s="12"/>
      <c r="L82" s="12"/>
      <c r="M82" s="12"/>
      <c r="N82" s="12"/>
      <c r="O82" s="12"/>
      <c r="P82" s="12"/>
      <c r="Q82" s="12"/>
      <c r="R82" s="22"/>
      <c r="S82" s="18"/>
      <c r="T82" s="12"/>
      <c r="U82" s="12"/>
      <c r="V82" s="25"/>
      <c r="W82" s="18"/>
      <c r="X82" s="12"/>
      <c r="Y82" s="12"/>
      <c r="Z82" s="25"/>
      <c r="AA82" s="18"/>
      <c r="AB82" s="12"/>
      <c r="AC82" s="12"/>
      <c r="AD82" s="25"/>
      <c r="AE82" s="18"/>
      <c r="AF82" s="12"/>
      <c r="AG82" s="12"/>
      <c r="AH82" s="22"/>
      <c r="AI82" s="18"/>
      <c r="AJ82" s="12"/>
      <c r="AK82" s="12"/>
      <c r="AL82" s="22"/>
      <c r="AM82" s="18"/>
      <c r="AN82" s="12"/>
      <c r="AO82" s="12"/>
      <c r="AP82" s="22"/>
      <c r="AQ82" s="18"/>
      <c r="AR82" s="12"/>
      <c r="AS82" s="12"/>
      <c r="AT82" s="12"/>
      <c r="AU82" s="12"/>
      <c r="AV82" s="12"/>
      <c r="AW82" s="12"/>
      <c r="AX82" s="12"/>
      <c r="AY82" s="12"/>
      <c r="AZ82" s="12"/>
      <c r="BA82" s="12"/>
      <c r="BB82" s="12"/>
      <c r="BC82" s="12"/>
      <c r="BD82" s="12"/>
      <c r="BE82" s="12"/>
      <c r="BF82" s="12"/>
      <c r="BG82" s="12"/>
      <c r="BH82" s="12"/>
      <c r="BI82" s="12"/>
      <c r="BJ82" s="12"/>
      <c r="BK82" s="12"/>
      <c r="BL82" s="12"/>
      <c r="BM82" s="12"/>
    </row>
    <row r="83" spans="2:65" x14ac:dyDescent="0.25">
      <c r="I83" s="12"/>
      <c r="J83" s="12"/>
      <c r="K83" s="12"/>
      <c r="L83" s="12"/>
      <c r="M83" s="12"/>
      <c r="N83" s="12"/>
      <c r="O83" s="12"/>
      <c r="P83" s="12"/>
      <c r="Q83" s="12"/>
      <c r="R83" s="25"/>
      <c r="S83" s="18"/>
      <c r="T83" s="12"/>
      <c r="U83" s="12"/>
      <c r="V83" s="22"/>
      <c r="W83" s="18"/>
      <c r="X83" s="12"/>
      <c r="Y83" s="12"/>
      <c r="Z83" s="22"/>
      <c r="AA83" s="18"/>
      <c r="AB83" s="12"/>
      <c r="AC83" s="12"/>
      <c r="AD83" s="22"/>
      <c r="AE83" s="18"/>
      <c r="AF83" s="12"/>
      <c r="AG83" s="12"/>
      <c r="AH83" s="22"/>
      <c r="AI83" s="18"/>
      <c r="AJ83" s="12"/>
      <c r="AK83" s="12"/>
      <c r="AL83" s="22"/>
      <c r="AM83" s="18"/>
      <c r="AN83" s="12"/>
      <c r="AO83" s="12"/>
      <c r="AP83" s="22"/>
      <c r="AQ83" s="18"/>
      <c r="AR83" s="12"/>
      <c r="AS83" s="12"/>
      <c r="AT83" s="12"/>
      <c r="AU83" s="12"/>
      <c r="AV83" s="12"/>
      <c r="AW83" s="12"/>
      <c r="AX83" s="12"/>
      <c r="AY83" s="12"/>
      <c r="AZ83" s="12"/>
      <c r="BA83" s="12"/>
      <c r="BB83" s="12"/>
      <c r="BC83" s="12"/>
      <c r="BD83" s="12"/>
      <c r="BE83" s="12"/>
      <c r="BF83" s="12"/>
      <c r="BG83" s="12"/>
      <c r="BH83" s="12"/>
      <c r="BI83" s="12"/>
      <c r="BJ83" s="12"/>
      <c r="BK83" s="12"/>
      <c r="BL83" s="12"/>
      <c r="BM83" s="12"/>
    </row>
    <row r="84" spans="2:65" x14ac:dyDescent="0.25">
      <c r="R84" s="1"/>
      <c r="S84" s="2"/>
      <c r="V84" s="3"/>
      <c r="W84" s="2"/>
      <c r="Z84" s="3"/>
      <c r="AA84" s="2"/>
      <c r="AD84" s="3"/>
      <c r="AE84" s="2"/>
      <c r="AH84" s="3"/>
      <c r="AI84" s="2"/>
      <c r="AL84" s="1"/>
      <c r="AM84" s="2"/>
      <c r="AP84" s="1"/>
      <c r="AQ84" s="2"/>
    </row>
    <row r="85" spans="2:65" x14ac:dyDescent="0.25">
      <c r="R85" s="3"/>
      <c r="S85" s="2"/>
      <c r="V85" s="1"/>
      <c r="W85" s="2"/>
      <c r="Z85" s="1"/>
      <c r="AA85" s="2"/>
      <c r="AD85" s="1"/>
      <c r="AE85" s="2"/>
      <c r="AH85" s="1"/>
      <c r="AI85" s="2"/>
      <c r="AL85" s="3"/>
      <c r="AM85" s="2"/>
      <c r="AP85" s="1"/>
      <c r="AQ85" s="2"/>
    </row>
    <row r="86" spans="2:65" x14ac:dyDescent="0.25">
      <c r="R86" s="1"/>
      <c r="S86" s="2"/>
      <c r="V86" s="3"/>
      <c r="W86" s="2"/>
      <c r="Z86" s="3"/>
      <c r="AA86" s="2"/>
      <c r="AD86" s="3"/>
      <c r="AE86" s="2"/>
      <c r="AH86" s="3"/>
      <c r="AI86" s="2"/>
      <c r="AL86" s="1"/>
      <c r="AM86" s="2"/>
      <c r="AP86" s="1"/>
      <c r="AQ86" s="2"/>
    </row>
    <row r="87" spans="2:65" x14ac:dyDescent="0.25">
      <c r="R87" s="3"/>
      <c r="S87" s="2"/>
      <c r="V87" s="1"/>
      <c r="W87" s="2"/>
      <c r="Z87" s="1"/>
      <c r="AA87" s="2"/>
      <c r="AD87" s="1"/>
      <c r="AE87" s="2"/>
      <c r="AH87" s="1"/>
      <c r="AI87" s="2"/>
      <c r="AL87" s="3"/>
      <c r="AM87" s="2"/>
      <c r="AP87" s="3"/>
      <c r="AQ87" s="2"/>
    </row>
    <row r="88" spans="2:65" x14ac:dyDescent="0.25">
      <c r="R88" s="1"/>
      <c r="S88" s="2"/>
      <c r="V88" s="3"/>
      <c r="W88" s="2"/>
      <c r="Z88" s="3"/>
      <c r="AA88" s="2"/>
      <c r="AD88" s="3"/>
      <c r="AE88" s="2"/>
      <c r="AH88" s="3"/>
      <c r="AI88" s="2"/>
      <c r="AL88" s="1"/>
      <c r="AM88" s="2"/>
      <c r="AP88" s="1"/>
      <c r="AQ88" s="2"/>
    </row>
    <row r="89" spans="2:65" x14ac:dyDescent="0.25">
      <c r="R89" s="3"/>
      <c r="S89" s="2"/>
      <c r="V89" s="1"/>
      <c r="W89" s="2"/>
      <c r="Z89" s="1"/>
      <c r="AA89" s="2"/>
      <c r="AD89" s="1"/>
      <c r="AE89" s="2"/>
      <c r="AH89" s="1"/>
      <c r="AI89" s="2"/>
      <c r="AL89" s="3"/>
      <c r="AM89" s="2"/>
      <c r="AP89" s="3"/>
      <c r="AQ89" s="2"/>
    </row>
    <row r="90" spans="2:65" x14ac:dyDescent="0.25">
      <c r="V90" s="3"/>
      <c r="W90" s="2"/>
      <c r="Z90" s="3"/>
      <c r="AA90" s="2"/>
      <c r="AD90" s="3"/>
      <c r="AE90" s="2"/>
      <c r="AH90" s="3"/>
      <c r="AI90" s="2"/>
      <c r="AL90" s="1"/>
      <c r="AM90" s="2"/>
      <c r="AP90" s="1"/>
      <c r="AQ90" s="2"/>
    </row>
    <row r="91" spans="2:65" x14ac:dyDescent="0.25">
      <c r="V91" s="1"/>
      <c r="W91" s="2"/>
      <c r="Z91" s="1"/>
      <c r="AA91" s="2"/>
      <c r="AD91" s="1"/>
      <c r="AE91" s="2"/>
      <c r="AH91" s="1"/>
      <c r="AI91" s="2"/>
      <c r="AL91" s="3"/>
      <c r="AM91" s="2"/>
      <c r="AP91" s="3"/>
      <c r="AQ91" s="2"/>
    </row>
    <row r="92" spans="2:65" x14ac:dyDescent="0.25">
      <c r="V92" s="3"/>
      <c r="W92" s="2"/>
      <c r="Z92" s="3"/>
      <c r="AA92" s="2"/>
      <c r="AD92" s="3"/>
      <c r="AE92" s="2"/>
      <c r="AH92" s="3"/>
      <c r="AI92" s="2"/>
      <c r="AL92" s="1"/>
      <c r="AM92" s="2"/>
      <c r="AP92" s="1"/>
      <c r="AQ92" s="2"/>
    </row>
    <row r="93" spans="2:65" x14ac:dyDescent="0.25">
      <c r="AH93" s="1"/>
      <c r="AI93" s="2"/>
      <c r="AL93" s="3"/>
      <c r="AM93" s="2"/>
      <c r="AP93" s="3"/>
      <c r="AQ93" s="2"/>
    </row>
    <row r="94" spans="2:65" x14ac:dyDescent="0.25">
      <c r="AH94" s="3"/>
      <c r="AI94" s="2"/>
      <c r="AL94" s="1"/>
      <c r="AM94" s="2"/>
      <c r="AP94" s="1"/>
      <c r="AQ94" s="2"/>
    </row>
    <row r="95" spans="2:65" x14ac:dyDescent="0.25">
      <c r="AL95" s="3"/>
      <c r="AM95" s="2"/>
      <c r="AP95" s="3"/>
      <c r="AQ95" s="2"/>
    </row>
    <row r="96" spans="2:65" x14ac:dyDescent="0.25">
      <c r="AP96" s="1"/>
      <c r="AQ96" s="2"/>
    </row>
    <row r="97" spans="42:43" x14ac:dyDescent="0.25">
      <c r="AP97" s="3"/>
      <c r="AQ97" s="2"/>
    </row>
  </sheetData>
  <mergeCells count="33">
    <mergeCell ref="BF2:BH2"/>
    <mergeCell ref="BJ2:BL2"/>
    <mergeCell ref="Z2:AB2"/>
    <mergeCell ref="AD2:AF2"/>
    <mergeCell ref="AH2:AJ2"/>
    <mergeCell ref="AL2:AN2"/>
    <mergeCell ref="AH69:AJ77"/>
    <mergeCell ref="AH4:AJ4"/>
    <mergeCell ref="BJ4:BL4"/>
    <mergeCell ref="AP4:AR4"/>
    <mergeCell ref="AT4:AV4"/>
    <mergeCell ref="AX4:AZ4"/>
    <mergeCell ref="BB4:BD4"/>
    <mergeCell ref="BF4:BH4"/>
    <mergeCell ref="B2:D2"/>
    <mergeCell ref="B4:D4"/>
    <mergeCell ref="AT2:AV2"/>
    <mergeCell ref="AX2:AZ2"/>
    <mergeCell ref="J4:L4"/>
    <mergeCell ref="F4:H4"/>
    <mergeCell ref="F2:H2"/>
    <mergeCell ref="J2:L2"/>
    <mergeCell ref="R2:T2"/>
    <mergeCell ref="V2:X2"/>
    <mergeCell ref="BB2:BD2"/>
    <mergeCell ref="AL4:AN4"/>
    <mergeCell ref="AD4:AF4"/>
    <mergeCell ref="R4:T4"/>
    <mergeCell ref="N4:P4"/>
    <mergeCell ref="Z4:AB4"/>
    <mergeCell ref="V4:X4"/>
    <mergeCell ref="N2:P2"/>
    <mergeCell ref="AP2:AR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8" fitToWidth="0" orientation="portrait" r:id="rId1"/>
  <headerFooter alignWithMargins="0"/>
  <rowBreaks count="1" manualBreakCount="1">
    <brk id="78" max="16383" man="1"/>
  </rowBreaks>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123"/>
  <sheetViews>
    <sheetView topLeftCell="A3" zoomScale="90" zoomScaleNormal="90" workbookViewId="0">
      <selection activeCell="A4" sqref="A4"/>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0.25" customHeight="1" x14ac:dyDescent="0.3">
      <c r="B2" s="52" t="s">
        <v>197</v>
      </c>
      <c r="C2" s="52"/>
      <c r="D2" s="52"/>
      <c r="F2" s="52" t="s">
        <v>197</v>
      </c>
      <c r="G2" s="52"/>
      <c r="H2" s="52"/>
      <c r="I2" s="4"/>
      <c r="J2" s="52" t="s">
        <v>197</v>
      </c>
      <c r="K2" s="52"/>
      <c r="L2" s="52"/>
      <c r="M2" s="4"/>
      <c r="N2" s="52" t="s">
        <v>197</v>
      </c>
      <c r="O2" s="52"/>
      <c r="P2" s="52"/>
      <c r="Q2" s="4"/>
      <c r="R2" s="52" t="s">
        <v>197</v>
      </c>
      <c r="S2" s="52"/>
      <c r="T2" s="52"/>
      <c r="U2" s="4"/>
      <c r="V2" s="52" t="s">
        <v>197</v>
      </c>
      <c r="W2" s="52"/>
      <c r="X2" s="52"/>
      <c r="Z2" s="52" t="s">
        <v>197</v>
      </c>
      <c r="AA2" s="52"/>
      <c r="AB2" s="52"/>
      <c r="AD2" s="52" t="s">
        <v>197</v>
      </c>
      <c r="AE2" s="52"/>
      <c r="AF2" s="52"/>
      <c r="AH2" s="52" t="s">
        <v>197</v>
      </c>
      <c r="AI2" s="52"/>
      <c r="AJ2" s="52"/>
      <c r="AL2" s="52" t="s">
        <v>197</v>
      </c>
      <c r="AM2" s="52"/>
      <c r="AN2" s="52"/>
      <c r="AP2" s="52" t="s">
        <v>197</v>
      </c>
      <c r="AQ2" s="52"/>
      <c r="AR2" s="52"/>
      <c r="AT2" s="52" t="s">
        <v>197</v>
      </c>
      <c r="AU2" s="52"/>
      <c r="AV2" s="52"/>
      <c r="AX2" s="52" t="s">
        <v>197</v>
      </c>
      <c r="AY2" s="52"/>
      <c r="AZ2" s="52"/>
      <c r="BB2" s="52" t="s">
        <v>197</v>
      </c>
      <c r="BC2" s="52"/>
      <c r="BD2" s="52"/>
      <c r="BF2" s="52" t="s">
        <v>197</v>
      </c>
      <c r="BG2" s="52"/>
      <c r="BH2" s="52"/>
      <c r="BJ2" s="52" t="s">
        <v>197</v>
      </c>
      <c r="BK2" s="52"/>
      <c r="BL2" s="52"/>
    </row>
    <row r="3" spans="2:64" ht="12.75" customHeight="1" x14ac:dyDescent="0.3">
      <c r="B3" s="4"/>
      <c r="C3" s="4"/>
      <c r="D3" s="4"/>
      <c r="F3" s="4"/>
      <c r="G3" s="4"/>
      <c r="H3" s="4"/>
      <c r="I3" s="4"/>
      <c r="J3" s="4"/>
      <c r="K3" s="4"/>
      <c r="L3" s="4"/>
      <c r="M3" s="4"/>
      <c r="N3" s="4"/>
      <c r="O3" s="4"/>
      <c r="P3" s="4"/>
      <c r="Q3" s="4"/>
      <c r="R3" s="4"/>
      <c r="S3" s="4"/>
      <c r="T3" s="4"/>
      <c r="U3" s="4"/>
      <c r="V3" s="4"/>
      <c r="W3" s="4"/>
      <c r="X3" s="4"/>
    </row>
    <row r="4" spans="2:64" ht="39.75" customHeight="1" x14ac:dyDescent="0.25">
      <c r="B4" s="46" t="s">
        <v>320</v>
      </c>
      <c r="C4" s="49"/>
      <c r="D4" s="50"/>
      <c r="F4" s="46" t="s">
        <v>319</v>
      </c>
      <c r="G4" s="49"/>
      <c r="H4" s="50"/>
      <c r="I4" s="12"/>
      <c r="J4" s="46" t="s">
        <v>318</v>
      </c>
      <c r="K4" s="49"/>
      <c r="L4" s="50"/>
      <c r="M4" s="12"/>
      <c r="N4" s="46" t="s">
        <v>317</v>
      </c>
      <c r="O4" s="49"/>
      <c r="P4" s="50"/>
      <c r="Q4" s="12"/>
      <c r="R4" s="46" t="s">
        <v>316</v>
      </c>
      <c r="S4" s="47"/>
      <c r="T4" s="48"/>
      <c r="U4" s="12"/>
      <c r="V4" s="46" t="s">
        <v>315</v>
      </c>
      <c r="W4" s="47"/>
      <c r="X4" s="48"/>
      <c r="Y4" s="12"/>
      <c r="Z4" s="46" t="s">
        <v>314</v>
      </c>
      <c r="AA4" s="47"/>
      <c r="AB4" s="48"/>
      <c r="AC4" s="12"/>
      <c r="AD4" s="46" t="s">
        <v>313</v>
      </c>
      <c r="AE4" s="47"/>
      <c r="AF4" s="48"/>
      <c r="AG4" s="12"/>
      <c r="AH4" s="46" t="s">
        <v>312</v>
      </c>
      <c r="AI4" s="47"/>
      <c r="AJ4" s="48"/>
      <c r="AK4" s="12"/>
      <c r="AL4" s="46" t="s">
        <v>311</v>
      </c>
      <c r="AM4" s="47"/>
      <c r="AN4" s="48"/>
      <c r="AO4" s="12"/>
      <c r="AP4" s="46" t="s">
        <v>310</v>
      </c>
      <c r="AQ4" s="47"/>
      <c r="AR4" s="48"/>
      <c r="AS4" s="12"/>
      <c r="AT4" s="46" t="s">
        <v>309</v>
      </c>
      <c r="AU4" s="47"/>
      <c r="AV4" s="48"/>
      <c r="AW4" s="12"/>
      <c r="AX4" s="46" t="s">
        <v>308</v>
      </c>
      <c r="AY4" s="47"/>
      <c r="AZ4" s="48"/>
      <c r="BA4" s="12"/>
      <c r="BB4" s="46" t="s">
        <v>307</v>
      </c>
      <c r="BC4" s="47"/>
      <c r="BD4" s="48"/>
      <c r="BE4" s="12"/>
      <c r="BF4" s="46" t="s">
        <v>306</v>
      </c>
      <c r="BG4" s="47"/>
      <c r="BH4" s="48"/>
      <c r="BI4" s="12"/>
      <c r="BJ4" s="46" t="s">
        <v>305</v>
      </c>
      <c r="BK4" s="49"/>
      <c r="BL4" s="50"/>
    </row>
    <row r="5" spans="2:64" ht="77.25" customHeight="1" x14ac:dyDescent="0.25">
      <c r="B5" s="13"/>
      <c r="C5" s="14" t="s">
        <v>288</v>
      </c>
      <c r="D5" s="15" t="s">
        <v>193</v>
      </c>
      <c r="F5" s="13"/>
      <c r="G5" s="14" t="s">
        <v>288</v>
      </c>
      <c r="H5" s="15" t="s">
        <v>193</v>
      </c>
      <c r="I5" s="12"/>
      <c r="J5" s="13"/>
      <c r="K5" s="14" t="s">
        <v>288</v>
      </c>
      <c r="L5" s="15" t="s">
        <v>193</v>
      </c>
      <c r="M5" s="12"/>
      <c r="N5" s="13"/>
      <c r="O5" s="14" t="s">
        <v>288</v>
      </c>
      <c r="P5" s="15" t="s">
        <v>193</v>
      </c>
      <c r="Q5" s="12"/>
      <c r="R5" s="13"/>
      <c r="S5" s="14" t="s">
        <v>288</v>
      </c>
      <c r="T5" s="15" t="s">
        <v>193</v>
      </c>
      <c r="U5" s="12"/>
      <c r="V5" s="13"/>
      <c r="W5" s="14" t="s">
        <v>288</v>
      </c>
      <c r="X5" s="15" t="s">
        <v>193</v>
      </c>
      <c r="Y5" s="12"/>
      <c r="Z5" s="13"/>
      <c r="AA5" s="14" t="s">
        <v>288</v>
      </c>
      <c r="AB5" s="15" t="s">
        <v>193</v>
      </c>
      <c r="AC5" s="12"/>
      <c r="AD5" s="13"/>
      <c r="AE5" s="14" t="s">
        <v>288</v>
      </c>
      <c r="AF5" s="15" t="s">
        <v>193</v>
      </c>
      <c r="AG5" s="12"/>
      <c r="AH5" s="13"/>
      <c r="AI5" s="14" t="s">
        <v>288</v>
      </c>
      <c r="AJ5" s="15" t="s">
        <v>193</v>
      </c>
      <c r="AK5" s="12"/>
      <c r="AL5" s="13"/>
      <c r="AM5" s="14" t="s">
        <v>288</v>
      </c>
      <c r="AN5" s="15" t="s">
        <v>193</v>
      </c>
      <c r="AO5" s="12"/>
      <c r="AP5" s="13"/>
      <c r="AQ5" s="14" t="s">
        <v>288</v>
      </c>
      <c r="AR5" s="15" t="s">
        <v>193</v>
      </c>
      <c r="AS5" s="12"/>
      <c r="AT5" s="13"/>
      <c r="AU5" s="14" t="s">
        <v>288</v>
      </c>
      <c r="AV5" s="15" t="s">
        <v>193</v>
      </c>
      <c r="AW5" s="12"/>
      <c r="AX5" s="13"/>
      <c r="AY5" s="14" t="s">
        <v>288</v>
      </c>
      <c r="AZ5" s="15" t="s">
        <v>193</v>
      </c>
      <c r="BA5" s="12"/>
      <c r="BB5" s="13"/>
      <c r="BC5" s="14" t="s">
        <v>288</v>
      </c>
      <c r="BD5" s="15" t="s">
        <v>193</v>
      </c>
      <c r="BE5" s="12"/>
      <c r="BF5" s="13"/>
      <c r="BG5" s="14" t="s">
        <v>288</v>
      </c>
      <c r="BH5" s="15" t="s">
        <v>193</v>
      </c>
      <c r="BI5" s="12"/>
      <c r="BJ5" s="13"/>
      <c r="BK5" s="14" t="s">
        <v>288</v>
      </c>
      <c r="BL5" s="15" t="s">
        <v>193</v>
      </c>
    </row>
    <row r="6" spans="2:64" x14ac:dyDescent="0.25">
      <c r="B6" s="13" t="s">
        <v>89</v>
      </c>
      <c r="C6" s="16">
        <v>54281196</v>
      </c>
      <c r="D6" s="17">
        <f>C6/$C$40</f>
        <v>0.17246670241935744</v>
      </c>
      <c r="F6" s="13" t="s">
        <v>89</v>
      </c>
      <c r="G6" s="16">
        <v>51383875</v>
      </c>
      <c r="H6" s="17">
        <f>G6/$G$40</f>
        <v>0.16247305420969771</v>
      </c>
      <c r="I6" s="12"/>
      <c r="J6" s="13" t="s">
        <v>89</v>
      </c>
      <c r="K6" s="16">
        <v>49535664</v>
      </c>
      <c r="L6" s="17">
        <f>K6/$K$42</f>
        <v>0.15688338452025236</v>
      </c>
      <c r="M6" s="12"/>
      <c r="N6" s="13" t="s">
        <v>89</v>
      </c>
      <c r="O6" s="16">
        <v>46907350</v>
      </c>
      <c r="P6" s="17">
        <f>O6/$O$42</f>
        <v>0.14847885580737363</v>
      </c>
      <c r="Q6" s="12"/>
      <c r="R6" s="13" t="s">
        <v>89</v>
      </c>
      <c r="S6" s="16">
        <v>45737429</v>
      </c>
      <c r="T6" s="17">
        <f t="shared" ref="T6:T41" si="0">S6/$S$44</f>
        <v>0.13026672794426858</v>
      </c>
      <c r="U6" s="12"/>
      <c r="V6" s="13" t="s">
        <v>89</v>
      </c>
      <c r="W6" s="16">
        <v>45532094</v>
      </c>
      <c r="X6" s="17">
        <f t="shared" ref="X6:X47" si="1">W6/$W$48</f>
        <v>0.13779423212124059</v>
      </c>
      <c r="Y6" s="12"/>
      <c r="Z6" s="13" t="s">
        <v>89</v>
      </c>
      <c r="AA6" s="16">
        <v>44424809</v>
      </c>
      <c r="AB6" s="17">
        <f>AA6/$AA$60</f>
        <v>0.13273902427831244</v>
      </c>
      <c r="AC6" s="12"/>
      <c r="AD6" s="13" t="s">
        <v>135</v>
      </c>
      <c r="AE6" s="16">
        <v>46155241</v>
      </c>
      <c r="AF6" s="17">
        <f t="shared" ref="AF6:AF37" si="2">AE6/$AE$61</f>
        <v>0.13187498938012585</v>
      </c>
      <c r="AG6" s="12"/>
      <c r="AH6" s="13" t="s">
        <v>89</v>
      </c>
      <c r="AI6" s="16">
        <v>38299723</v>
      </c>
      <c r="AJ6" s="17">
        <f t="shared" ref="AJ6:AJ45" si="3">AI6/$AI$57</f>
        <v>0.15607350691535943</v>
      </c>
      <c r="AK6" s="12"/>
      <c r="AL6" s="13" t="s">
        <v>6</v>
      </c>
      <c r="AM6" s="16">
        <v>80483</v>
      </c>
      <c r="AN6" s="17">
        <f t="shared" ref="AN6:AN20" si="4">AM6/$AM$39</f>
        <v>0.22330646615706892</v>
      </c>
      <c r="AO6" s="12"/>
      <c r="AP6" s="13" t="s">
        <v>6</v>
      </c>
      <c r="AQ6" s="16">
        <v>77706</v>
      </c>
      <c r="AR6" s="32">
        <f>AQ6/$AQ$41</f>
        <v>0.21214396282716652</v>
      </c>
      <c r="AS6" s="12"/>
      <c r="AT6" s="13" t="s">
        <v>6</v>
      </c>
      <c r="AU6" s="16">
        <v>73929</v>
      </c>
      <c r="AV6" s="17">
        <f t="shared" ref="AV6:AV20" si="5">AU6/$AU$41</f>
        <v>0.19057451530829253</v>
      </c>
      <c r="AW6" s="12"/>
      <c r="AX6" s="13" t="s">
        <v>6</v>
      </c>
      <c r="AY6" s="16">
        <v>70543</v>
      </c>
      <c r="AZ6" s="17">
        <f t="shared" ref="AZ6:AZ20" si="6">AY6/$AY$43</f>
        <v>0.18403017820480377</v>
      </c>
      <c r="BA6" s="12"/>
      <c r="BB6" s="13" t="s">
        <v>6</v>
      </c>
      <c r="BC6" s="16">
        <v>65700</v>
      </c>
      <c r="BD6" s="17">
        <f t="shared" ref="BD6:BD20" si="7">BC6/$BC$45</f>
        <v>0.18144409616260926</v>
      </c>
      <c r="BE6" s="12"/>
      <c r="BF6" s="13" t="s">
        <v>6</v>
      </c>
      <c r="BG6" s="16">
        <v>66852</v>
      </c>
      <c r="BH6" s="17">
        <f t="shared" ref="BH6:BH20" si="8">BG6/$BG$43</f>
        <v>0.18428662397556517</v>
      </c>
      <c r="BI6" s="12"/>
      <c r="BJ6" s="13" t="s">
        <v>6</v>
      </c>
      <c r="BK6" s="16">
        <v>64281</v>
      </c>
      <c r="BL6" s="17">
        <f t="shared" ref="BL6:BL20" si="9">BK6/$BK$48</f>
        <v>0.18905342411364204</v>
      </c>
    </row>
    <row r="7" spans="2:64" x14ac:dyDescent="0.25">
      <c r="B7" s="13" t="s">
        <v>136</v>
      </c>
      <c r="C7" s="16">
        <v>51433959</v>
      </c>
      <c r="D7" s="17">
        <f t="shared" ref="D7:D39" si="10">C7/$C$40</f>
        <v>0.16342022569109257</v>
      </c>
      <c r="F7" s="13" t="s">
        <v>136</v>
      </c>
      <c r="G7" s="16">
        <v>43906144</v>
      </c>
      <c r="H7" s="17">
        <f t="shared" ref="H7:H39" si="11">G7/$G$40</f>
        <v>0.13882887022924592</v>
      </c>
      <c r="I7" s="12"/>
      <c r="J7" s="13" t="s">
        <v>136</v>
      </c>
      <c r="K7" s="16">
        <v>42493206</v>
      </c>
      <c r="L7" s="17">
        <f t="shared" ref="L7:L41" si="12">K7/$K$42</f>
        <v>0.13457936036541865</v>
      </c>
      <c r="M7" s="12"/>
      <c r="N7" s="13" t="s">
        <v>136</v>
      </c>
      <c r="O7" s="16">
        <v>40724530</v>
      </c>
      <c r="P7" s="17">
        <f t="shared" ref="P7:P41" si="13">O7/$O$42</f>
        <v>0.12890797748525681</v>
      </c>
      <c r="Q7" s="12"/>
      <c r="R7" s="13" t="s">
        <v>136</v>
      </c>
      <c r="S7" s="16">
        <v>38035178</v>
      </c>
      <c r="T7" s="17">
        <f t="shared" si="0"/>
        <v>0.10832961740892409</v>
      </c>
      <c r="U7" s="12"/>
      <c r="V7" s="13" t="s">
        <v>136</v>
      </c>
      <c r="W7" s="16">
        <v>35861045</v>
      </c>
      <c r="X7" s="17">
        <f t="shared" si="1"/>
        <v>0.1085266396674015</v>
      </c>
      <c r="Y7" s="12"/>
      <c r="Z7" s="13" t="s">
        <v>136</v>
      </c>
      <c r="AA7" s="16">
        <v>32635001</v>
      </c>
      <c r="AB7" s="17">
        <f t="shared" ref="AB7:AB59" si="14">AA7/$AA$60</f>
        <v>9.7511689697118362E-2</v>
      </c>
      <c r="AC7" s="12"/>
      <c r="AD7" s="13" t="s">
        <v>89</v>
      </c>
      <c r="AE7" s="16">
        <v>39852180</v>
      </c>
      <c r="AF7" s="17">
        <f t="shared" si="2"/>
        <v>0.1138658514268155</v>
      </c>
      <c r="AG7" s="12"/>
      <c r="AH7" s="13" t="s">
        <v>84</v>
      </c>
      <c r="AI7" s="16">
        <v>29633759</v>
      </c>
      <c r="AJ7" s="17">
        <f t="shared" si="3"/>
        <v>0.12075922037907677</v>
      </c>
      <c r="AK7" s="12"/>
      <c r="AL7" s="13" t="s">
        <v>36</v>
      </c>
      <c r="AM7" s="16">
        <v>50122</v>
      </c>
      <c r="AN7" s="17">
        <f t="shared" si="4"/>
        <v>0.13906746389578681</v>
      </c>
      <c r="AO7" s="12"/>
      <c r="AP7" s="13" t="s">
        <v>36</v>
      </c>
      <c r="AQ7" s="16">
        <v>51115</v>
      </c>
      <c r="AR7" s="32">
        <f t="shared" ref="AR7:AR40" si="15">AQ7/$AQ$41</f>
        <v>0.13954828018313409</v>
      </c>
      <c r="AS7" s="12"/>
      <c r="AT7" s="13" t="s">
        <v>27</v>
      </c>
      <c r="AU7" s="16">
        <v>37027</v>
      </c>
      <c r="AV7" s="17">
        <f t="shared" si="5"/>
        <v>9.5448370440830363E-2</v>
      </c>
      <c r="AW7" s="12"/>
      <c r="AX7" s="13" t="s">
        <v>27</v>
      </c>
      <c r="AY7" s="16">
        <v>39175</v>
      </c>
      <c r="AZ7" s="17">
        <f t="shared" si="6"/>
        <v>0.1021984070874954</v>
      </c>
      <c r="BA7" s="12"/>
      <c r="BB7" s="13" t="s">
        <v>27</v>
      </c>
      <c r="BC7" s="16">
        <v>38137</v>
      </c>
      <c r="BD7" s="17">
        <f t="shared" si="7"/>
        <v>0.10532318866595783</v>
      </c>
      <c r="BE7" s="12"/>
      <c r="BF7" s="13" t="s">
        <v>27</v>
      </c>
      <c r="BG7" s="16">
        <v>40332</v>
      </c>
      <c r="BH7" s="17">
        <f t="shared" si="8"/>
        <v>0.11118063959466426</v>
      </c>
      <c r="BI7" s="12"/>
      <c r="BJ7" s="13" t="s">
        <v>27</v>
      </c>
      <c r="BK7" s="16">
        <v>42798</v>
      </c>
      <c r="BL7" s="17">
        <f t="shared" si="9"/>
        <v>0.12587091745952383</v>
      </c>
    </row>
    <row r="8" spans="2:64" x14ac:dyDescent="0.25">
      <c r="B8" s="13" t="s">
        <v>100</v>
      </c>
      <c r="C8" s="16">
        <v>37985330</v>
      </c>
      <c r="D8" s="17">
        <f t="shared" si="10"/>
        <v>0.12069013006660891</v>
      </c>
      <c r="F8" s="13" t="s">
        <v>100</v>
      </c>
      <c r="G8" s="16">
        <v>35953756</v>
      </c>
      <c r="H8" s="17">
        <f t="shared" si="11"/>
        <v>0.11368384629672722</v>
      </c>
      <c r="I8" s="12"/>
      <c r="J8" s="13" t="s">
        <v>100</v>
      </c>
      <c r="K8" s="16">
        <v>33027535</v>
      </c>
      <c r="L8" s="17">
        <f t="shared" si="12"/>
        <v>0.10460082806523181</v>
      </c>
      <c r="M8" s="12"/>
      <c r="N8" s="13" t="s">
        <v>100</v>
      </c>
      <c r="O8" s="16">
        <v>30363003</v>
      </c>
      <c r="P8" s="17">
        <f t="shared" si="13"/>
        <v>9.610996878561362E-2</v>
      </c>
      <c r="Q8" s="12"/>
      <c r="R8" s="13" t="s">
        <v>91</v>
      </c>
      <c r="S8" s="16">
        <v>36850889</v>
      </c>
      <c r="T8" s="17">
        <f t="shared" si="0"/>
        <v>0.10495659325029923</v>
      </c>
      <c r="U8" s="12"/>
      <c r="V8" s="13" t="s">
        <v>91</v>
      </c>
      <c r="W8" s="16">
        <v>31986932</v>
      </c>
      <c r="X8" s="17">
        <f t="shared" si="1"/>
        <v>9.6802372692420827E-2</v>
      </c>
      <c r="Y8" s="12"/>
      <c r="Z8" s="13" t="s">
        <v>137</v>
      </c>
      <c r="AA8" s="16">
        <v>29400842</v>
      </c>
      <c r="AB8" s="17">
        <f t="shared" si="14"/>
        <v>8.7848190411822111E-2</v>
      </c>
      <c r="AC8" s="12"/>
      <c r="AD8" s="13" t="s">
        <v>136</v>
      </c>
      <c r="AE8" s="16">
        <v>31801635</v>
      </c>
      <c r="AF8" s="17">
        <f t="shared" si="2"/>
        <v>9.0863793299132342E-2</v>
      </c>
      <c r="AG8" s="12"/>
      <c r="AH8" s="13" t="s">
        <v>82</v>
      </c>
      <c r="AI8" s="16">
        <v>23732914</v>
      </c>
      <c r="AJ8" s="17">
        <f t="shared" si="3"/>
        <v>9.6712947957890733E-2</v>
      </c>
      <c r="AK8" s="12"/>
      <c r="AL8" s="13" t="s">
        <v>22</v>
      </c>
      <c r="AM8" s="16">
        <v>27697</v>
      </c>
      <c r="AN8" s="17">
        <f t="shared" si="4"/>
        <v>7.6847522994325984E-2</v>
      </c>
      <c r="AO8" s="12"/>
      <c r="AP8" s="13" t="s">
        <v>15</v>
      </c>
      <c r="AQ8" s="16">
        <v>25629</v>
      </c>
      <c r="AR8" s="32">
        <f t="shared" si="15"/>
        <v>6.9969341148655842E-2</v>
      </c>
      <c r="AS8" s="12"/>
      <c r="AT8" s="13" t="s">
        <v>48</v>
      </c>
      <c r="AU8" s="16">
        <v>25562</v>
      </c>
      <c r="AV8" s="17">
        <f t="shared" si="5"/>
        <v>6.5893840851500407E-2</v>
      </c>
      <c r="AW8" s="12"/>
      <c r="AX8" s="13" t="s">
        <v>48</v>
      </c>
      <c r="AY8" s="16">
        <v>26433</v>
      </c>
      <c r="AZ8" s="17">
        <f t="shared" si="6"/>
        <v>6.8957511028558155E-2</v>
      </c>
      <c r="BA8" s="12"/>
      <c r="BB8" s="13" t="s">
        <v>48</v>
      </c>
      <c r="BC8" s="16">
        <v>27354</v>
      </c>
      <c r="BD8" s="17">
        <f t="shared" si="7"/>
        <v>7.5543710904596856E-2</v>
      </c>
      <c r="BE8" s="12"/>
      <c r="BF8" s="13" t="s">
        <v>48</v>
      </c>
      <c r="BG8" s="16">
        <v>25965</v>
      </c>
      <c r="BH8" s="17">
        <f t="shared" si="8"/>
        <v>7.1576051449852657E-2</v>
      </c>
      <c r="BI8" s="12"/>
      <c r="BJ8" s="13" t="s">
        <v>25</v>
      </c>
      <c r="BK8" s="16">
        <v>27375</v>
      </c>
      <c r="BL8" s="17">
        <f t="shared" si="9"/>
        <v>8.0511153919680015E-2</v>
      </c>
    </row>
    <row r="9" spans="2:64" x14ac:dyDescent="0.25">
      <c r="B9" s="13" t="s">
        <v>137</v>
      </c>
      <c r="C9" s="16">
        <v>24733857</v>
      </c>
      <c r="D9" s="17">
        <f t="shared" si="10"/>
        <v>7.8586454780803672E-2</v>
      </c>
      <c r="F9" s="13" t="s">
        <v>137</v>
      </c>
      <c r="G9" s="16">
        <v>24372644</v>
      </c>
      <c r="H9" s="17">
        <f t="shared" si="11"/>
        <v>7.7064991884042672E-2</v>
      </c>
      <c r="I9" s="12"/>
      <c r="J9" s="13" t="s">
        <v>91</v>
      </c>
      <c r="K9" s="16">
        <v>25779303</v>
      </c>
      <c r="L9" s="17">
        <f t="shared" si="12"/>
        <v>8.1645101299401085E-2</v>
      </c>
      <c r="M9" s="12"/>
      <c r="N9" s="13" t="s">
        <v>137</v>
      </c>
      <c r="O9" s="16">
        <v>25615887</v>
      </c>
      <c r="P9" s="17">
        <f t="shared" si="13"/>
        <v>8.1083616794616981E-2</v>
      </c>
      <c r="Q9" s="12"/>
      <c r="R9" s="13" t="s">
        <v>137</v>
      </c>
      <c r="S9" s="16">
        <v>26708641</v>
      </c>
      <c r="T9" s="17">
        <f t="shared" si="0"/>
        <v>7.6070022888871561E-2</v>
      </c>
      <c r="U9" s="12"/>
      <c r="V9" s="13" t="s">
        <v>137</v>
      </c>
      <c r="W9" s="16">
        <v>28206497</v>
      </c>
      <c r="X9" s="17">
        <f t="shared" si="1"/>
        <v>8.5361604387118151E-2</v>
      </c>
      <c r="Y9" s="12"/>
      <c r="Z9" s="13" t="s">
        <v>91</v>
      </c>
      <c r="AA9" s="16">
        <v>27725882</v>
      </c>
      <c r="AB9" s="17">
        <f t="shared" si="14"/>
        <v>8.2843496838346034E-2</v>
      </c>
      <c r="AC9" s="12"/>
      <c r="AD9" s="13" t="s">
        <v>137</v>
      </c>
      <c r="AE9" s="16">
        <v>30597129</v>
      </c>
      <c r="AF9" s="17">
        <f t="shared" si="2"/>
        <v>8.7422272628526421E-2</v>
      </c>
      <c r="AG9" s="12"/>
      <c r="AH9" s="13" t="s">
        <v>91</v>
      </c>
      <c r="AI9" s="16">
        <v>18249415</v>
      </c>
      <c r="AJ9" s="17">
        <f t="shared" si="3"/>
        <v>7.4367383758983441E-2</v>
      </c>
      <c r="AK9" s="12"/>
      <c r="AL9" s="13" t="s">
        <v>15</v>
      </c>
      <c r="AM9" s="16">
        <v>24570</v>
      </c>
      <c r="AN9" s="17">
        <f t="shared" si="4"/>
        <v>6.817141350942664E-2</v>
      </c>
      <c r="AO9" s="12"/>
      <c r="AP9" s="13" t="s">
        <v>22</v>
      </c>
      <c r="AQ9" s="16">
        <v>25531</v>
      </c>
      <c r="AR9" s="32">
        <f t="shared" si="15"/>
        <v>6.9701792846632027E-2</v>
      </c>
      <c r="AS9" s="12"/>
      <c r="AT9" s="13" t="s">
        <v>15</v>
      </c>
      <c r="AU9" s="16">
        <v>25311</v>
      </c>
      <c r="AV9" s="17">
        <f t="shared" si="5"/>
        <v>6.5246811900177101E-2</v>
      </c>
      <c r="AW9" s="12"/>
      <c r="AX9" s="13" t="s">
        <v>15</v>
      </c>
      <c r="AY9" s="16">
        <v>25076</v>
      </c>
      <c r="AZ9" s="17">
        <f t="shared" si="6"/>
        <v>6.5417415599898776E-2</v>
      </c>
      <c r="BA9" s="12"/>
      <c r="BB9" s="13" t="s">
        <v>15</v>
      </c>
      <c r="BC9" s="16">
        <v>24818</v>
      </c>
      <c r="BD9" s="17">
        <f t="shared" si="7"/>
        <v>6.8540024026843782E-2</v>
      </c>
      <c r="BE9" s="12"/>
      <c r="BF9" s="13" t="s">
        <v>1</v>
      </c>
      <c r="BG9" s="16">
        <v>21586</v>
      </c>
      <c r="BH9" s="17">
        <f t="shared" si="8"/>
        <v>5.950474279208625E-2</v>
      </c>
      <c r="BI9" s="12"/>
      <c r="BJ9" s="13" t="s">
        <v>48</v>
      </c>
      <c r="BK9" s="16">
        <v>26883</v>
      </c>
      <c r="BL9" s="17">
        <f t="shared" si="9"/>
        <v>7.9064158934164672E-2</v>
      </c>
    </row>
    <row r="10" spans="2:64" x14ac:dyDescent="0.25">
      <c r="B10" s="13" t="s">
        <v>91</v>
      </c>
      <c r="C10" s="16">
        <v>19685106</v>
      </c>
      <c r="D10" s="17">
        <f t="shared" si="10"/>
        <v>6.2545145810632238E-2</v>
      </c>
      <c r="F10" s="13" t="s">
        <v>138</v>
      </c>
      <c r="G10" s="16">
        <v>19158979</v>
      </c>
      <c r="H10" s="17">
        <f t="shared" si="11"/>
        <v>6.0579663049341058E-2</v>
      </c>
      <c r="I10" s="12"/>
      <c r="J10" s="13" t="s">
        <v>137</v>
      </c>
      <c r="K10" s="16">
        <v>25169860</v>
      </c>
      <c r="L10" s="17">
        <f t="shared" si="12"/>
        <v>7.9714946885559454E-2</v>
      </c>
      <c r="M10" s="12"/>
      <c r="N10" s="13" t="s">
        <v>91</v>
      </c>
      <c r="O10" s="16">
        <v>24068383</v>
      </c>
      <c r="P10" s="17">
        <f t="shared" si="13"/>
        <v>7.6185202723531437E-2</v>
      </c>
      <c r="Q10" s="12"/>
      <c r="R10" s="13" t="s">
        <v>100</v>
      </c>
      <c r="S10" s="16">
        <v>25204604</v>
      </c>
      <c r="T10" s="17">
        <f t="shared" si="0"/>
        <v>7.1786310774289999E-2</v>
      </c>
      <c r="U10" s="12"/>
      <c r="V10" s="13" t="s">
        <v>138</v>
      </c>
      <c r="W10" s="16">
        <v>21749880</v>
      </c>
      <c r="X10" s="17">
        <f t="shared" si="1"/>
        <v>6.582187969060084E-2</v>
      </c>
      <c r="Y10" s="12"/>
      <c r="Z10" s="13" t="s">
        <v>135</v>
      </c>
      <c r="AA10" s="16">
        <v>24505826</v>
      </c>
      <c r="AB10" s="17">
        <f t="shared" si="14"/>
        <v>7.3222136585305311E-2</v>
      </c>
      <c r="AC10" s="12"/>
      <c r="AD10" s="13" t="s">
        <v>91</v>
      </c>
      <c r="AE10" s="16">
        <v>23445865</v>
      </c>
      <c r="AF10" s="17">
        <f t="shared" si="2"/>
        <v>6.6989644748748342E-2</v>
      </c>
      <c r="AG10" s="12"/>
      <c r="AH10" s="13" t="s">
        <v>87</v>
      </c>
      <c r="AI10" s="16">
        <v>18043469</v>
      </c>
      <c r="AJ10" s="17">
        <f t="shared" si="3"/>
        <v>7.3528142324908563E-2</v>
      </c>
      <c r="AK10" s="12"/>
      <c r="AL10" s="13" t="s">
        <v>48</v>
      </c>
      <c r="AM10" s="16">
        <v>24286</v>
      </c>
      <c r="AN10" s="17">
        <f t="shared" si="4"/>
        <v>6.7383432986973343E-2</v>
      </c>
      <c r="AO10" s="12"/>
      <c r="AP10" s="13" t="s">
        <v>18</v>
      </c>
      <c r="AQ10" s="16">
        <v>24991</v>
      </c>
      <c r="AR10" s="32">
        <f t="shared" si="15"/>
        <v>6.8227547100786531E-2</v>
      </c>
      <c r="AS10" s="12"/>
      <c r="AT10" s="13" t="s">
        <v>22</v>
      </c>
      <c r="AU10" s="16">
        <v>23910</v>
      </c>
      <c r="AV10" s="17">
        <f t="shared" si="5"/>
        <v>6.1635307673866477E-2</v>
      </c>
      <c r="AW10" s="12"/>
      <c r="AX10" s="13" t="s">
        <v>22</v>
      </c>
      <c r="AY10" s="16">
        <v>22137</v>
      </c>
      <c r="AZ10" s="17">
        <f t="shared" si="6"/>
        <v>5.7750252398108125E-2</v>
      </c>
      <c r="BA10" s="12"/>
      <c r="BB10" s="13" t="s">
        <v>25</v>
      </c>
      <c r="BC10" s="16">
        <v>20567</v>
      </c>
      <c r="BD10" s="17">
        <f t="shared" si="7"/>
        <v>5.6800011046824729E-2</v>
      </c>
      <c r="BE10" s="12"/>
      <c r="BF10" s="13" t="s">
        <v>10</v>
      </c>
      <c r="BG10" s="16">
        <v>20232</v>
      </c>
      <c r="BH10" s="17">
        <f t="shared" si="8"/>
        <v>5.5772257767510838E-2</v>
      </c>
      <c r="BI10" s="12"/>
      <c r="BJ10" s="13" t="s">
        <v>10</v>
      </c>
      <c r="BK10" s="16">
        <v>20024</v>
      </c>
      <c r="BL10" s="17">
        <f t="shared" si="9"/>
        <v>5.8891519491787128E-2</v>
      </c>
    </row>
    <row r="11" spans="2:64" x14ac:dyDescent="0.25">
      <c r="B11" s="13" t="s">
        <v>138</v>
      </c>
      <c r="C11" s="16">
        <v>18721871</v>
      </c>
      <c r="D11" s="17">
        <f t="shared" si="10"/>
        <v>5.9484675954645475E-2</v>
      </c>
      <c r="F11" s="13" t="s">
        <v>91</v>
      </c>
      <c r="G11" s="16">
        <v>18441939</v>
      </c>
      <c r="H11" s="17">
        <f t="shared" si="11"/>
        <v>5.8312421063591219E-2</v>
      </c>
      <c r="I11" s="12"/>
      <c r="J11" s="13" t="s">
        <v>138</v>
      </c>
      <c r="K11" s="16">
        <v>19553227</v>
      </c>
      <c r="L11" s="17">
        <f t="shared" si="12"/>
        <v>6.1926623816989324E-2</v>
      </c>
      <c r="M11" s="12"/>
      <c r="N11" s="13" t="s">
        <v>138</v>
      </c>
      <c r="O11" s="16">
        <v>20163978</v>
      </c>
      <c r="P11" s="17">
        <f t="shared" si="13"/>
        <v>6.3826338131765151E-2</v>
      </c>
      <c r="Q11" s="12"/>
      <c r="R11" s="13" t="s">
        <v>138</v>
      </c>
      <c r="S11" s="16">
        <v>20780208</v>
      </c>
      <c r="T11" s="17">
        <f t="shared" si="0"/>
        <v>5.9184999274036885E-2</v>
      </c>
      <c r="U11" s="12"/>
      <c r="V11" s="13" t="s">
        <v>88</v>
      </c>
      <c r="W11" s="16">
        <v>17432858</v>
      </c>
      <c r="X11" s="17">
        <f t="shared" si="1"/>
        <v>5.2757232772747638E-2</v>
      </c>
      <c r="Y11" s="12"/>
      <c r="Z11" s="13" t="s">
        <v>138</v>
      </c>
      <c r="AA11" s="16">
        <v>22396490</v>
      </c>
      <c r="AB11" s="17">
        <f t="shared" si="14"/>
        <v>6.6919550061745506E-2</v>
      </c>
      <c r="AC11" s="12"/>
      <c r="AD11" s="13" t="s">
        <v>138</v>
      </c>
      <c r="AE11" s="16">
        <v>23059169</v>
      </c>
      <c r="AF11" s="17">
        <f t="shared" si="2"/>
        <v>6.5884774970398852E-2</v>
      </c>
      <c r="AG11" s="12"/>
      <c r="AH11" s="13" t="s">
        <v>80</v>
      </c>
      <c r="AI11" s="16">
        <v>16379968</v>
      </c>
      <c r="AJ11" s="17">
        <f t="shared" si="3"/>
        <v>6.6749282988844763E-2</v>
      </c>
      <c r="AK11" s="12"/>
      <c r="AL11" s="13" t="s">
        <v>74</v>
      </c>
      <c r="AM11" s="16">
        <v>19398</v>
      </c>
      <c r="AN11" s="17">
        <f t="shared" si="4"/>
        <v>5.3821289347002761E-2</v>
      </c>
      <c r="AO11" s="12"/>
      <c r="AP11" s="13" t="s">
        <v>10</v>
      </c>
      <c r="AQ11" s="16">
        <v>20369</v>
      </c>
      <c r="AR11" s="32">
        <f t="shared" si="15"/>
        <v>5.5609095550234924E-2</v>
      </c>
      <c r="AS11" s="12"/>
      <c r="AT11" s="13" t="s">
        <v>10</v>
      </c>
      <c r="AU11" s="16">
        <v>20306</v>
      </c>
      <c r="AV11" s="17">
        <f t="shared" si="5"/>
        <v>5.2344899942514955E-2</v>
      </c>
      <c r="AW11" s="12"/>
      <c r="AX11" s="13" t="s">
        <v>25</v>
      </c>
      <c r="AY11" s="16">
        <v>20585</v>
      </c>
      <c r="AZ11" s="17">
        <f t="shared" si="6"/>
        <v>5.3701447604239769E-2</v>
      </c>
      <c r="BA11" s="12"/>
      <c r="BB11" s="13" t="s">
        <v>1</v>
      </c>
      <c r="BC11" s="16">
        <v>20425</v>
      </c>
      <c r="BD11" s="17">
        <f t="shared" si="7"/>
        <v>5.6407848768969468E-2</v>
      </c>
      <c r="BE11" s="12"/>
      <c r="BF11" s="13" t="s">
        <v>22</v>
      </c>
      <c r="BG11" s="16">
        <v>19128</v>
      </c>
      <c r="BH11" s="17">
        <f t="shared" si="8"/>
        <v>5.2728931720885101E-2</v>
      </c>
      <c r="BI11" s="12"/>
      <c r="BJ11" s="13" t="s">
        <v>4</v>
      </c>
      <c r="BK11" s="16">
        <v>19511</v>
      </c>
      <c r="BL11" s="17">
        <f t="shared" si="9"/>
        <v>5.7382762525182714E-2</v>
      </c>
    </row>
    <row r="12" spans="2:64" x14ac:dyDescent="0.25">
      <c r="B12" s="13" t="s">
        <v>88</v>
      </c>
      <c r="C12" s="16">
        <v>16151483</v>
      </c>
      <c r="D12" s="17">
        <f t="shared" si="10"/>
        <v>5.1317826751501767E-2</v>
      </c>
      <c r="F12" s="13" t="s">
        <v>88</v>
      </c>
      <c r="G12" s="16">
        <v>15966279</v>
      </c>
      <c r="H12" s="17">
        <f t="shared" si="11"/>
        <v>5.0484517049252477E-2</v>
      </c>
      <c r="I12" s="12"/>
      <c r="J12" s="13" t="s">
        <v>88</v>
      </c>
      <c r="K12" s="16">
        <v>15709158</v>
      </c>
      <c r="L12" s="17">
        <f t="shared" si="12"/>
        <v>4.9752151803262368E-2</v>
      </c>
      <c r="M12" s="12"/>
      <c r="N12" s="13" t="s">
        <v>88</v>
      </c>
      <c r="O12" s="16">
        <v>18218948</v>
      </c>
      <c r="P12" s="17">
        <f t="shared" si="13"/>
        <v>5.7669609412043916E-2</v>
      </c>
      <c r="Q12" s="12"/>
      <c r="R12" s="13" t="s">
        <v>88</v>
      </c>
      <c r="S12" s="16">
        <v>17433853</v>
      </c>
      <c r="T12" s="17">
        <f t="shared" si="0"/>
        <v>4.9654102458871724E-2</v>
      </c>
      <c r="U12" s="12"/>
      <c r="V12" s="13" t="s">
        <v>139</v>
      </c>
      <c r="W12" s="16">
        <v>15968773</v>
      </c>
      <c r="X12" s="17">
        <f t="shared" si="1"/>
        <v>4.8326457672985552E-2</v>
      </c>
      <c r="Y12" s="12"/>
      <c r="Z12" s="13" t="s">
        <v>88</v>
      </c>
      <c r="AA12" s="16">
        <v>17470835</v>
      </c>
      <c r="AB12" s="17">
        <f t="shared" si="14"/>
        <v>5.2201948492955612E-2</v>
      </c>
      <c r="AC12" s="12"/>
      <c r="AD12" s="13" t="s">
        <v>139</v>
      </c>
      <c r="AE12" s="16">
        <v>17869327</v>
      </c>
      <c r="AF12" s="17">
        <f t="shared" si="2"/>
        <v>5.1056332006911113E-2</v>
      </c>
      <c r="AG12" s="12"/>
      <c r="AH12" s="13" t="s">
        <v>81</v>
      </c>
      <c r="AI12" s="16">
        <v>13774353</v>
      </c>
      <c r="AJ12" s="17">
        <f t="shared" si="3"/>
        <v>5.6131256568098468E-2</v>
      </c>
      <c r="AK12" s="12"/>
      <c r="AL12" s="13" t="s">
        <v>25</v>
      </c>
      <c r="AM12" s="16">
        <v>18512</v>
      </c>
      <c r="AN12" s="17">
        <f t="shared" si="4"/>
        <v>5.1363012083292872E-2</v>
      </c>
      <c r="AO12" s="12"/>
      <c r="AP12" s="13" t="s">
        <v>25</v>
      </c>
      <c r="AQ12" s="16">
        <v>19217</v>
      </c>
      <c r="AR12" s="32">
        <f t="shared" si="15"/>
        <v>5.2464037959097869E-2</v>
      </c>
      <c r="AS12" s="12"/>
      <c r="AT12" s="13" t="s">
        <v>25</v>
      </c>
      <c r="AU12" s="16">
        <v>19331</v>
      </c>
      <c r="AV12" s="17">
        <f t="shared" si="5"/>
        <v>4.9831540470243116E-2</v>
      </c>
      <c r="AW12" s="12"/>
      <c r="AX12" s="13" t="s">
        <v>10</v>
      </c>
      <c r="AY12" s="16">
        <v>20071</v>
      </c>
      <c r="AZ12" s="17">
        <f t="shared" si="6"/>
        <v>5.2360541892868415E-2</v>
      </c>
      <c r="BA12" s="12"/>
      <c r="BB12" s="13" t="s">
        <v>10</v>
      </c>
      <c r="BC12" s="16">
        <v>20364</v>
      </c>
      <c r="BD12" s="17">
        <f t="shared" si="7"/>
        <v>5.6239384691862633E-2</v>
      </c>
      <c r="BE12" s="12"/>
      <c r="BF12" s="13" t="s">
        <v>25</v>
      </c>
      <c r="BG12" s="16">
        <v>18961</v>
      </c>
      <c r="BH12" s="17">
        <f t="shared" si="8"/>
        <v>5.226857352361472E-2</v>
      </c>
      <c r="BI12" s="12"/>
      <c r="BJ12" s="13" t="s">
        <v>22</v>
      </c>
      <c r="BK12" s="16">
        <v>16173</v>
      </c>
      <c r="BL12" s="17">
        <f t="shared" si="9"/>
        <v>4.7565548578739174E-2</v>
      </c>
    </row>
    <row r="13" spans="2:64" x14ac:dyDescent="0.25">
      <c r="B13" s="13" t="s">
        <v>139</v>
      </c>
      <c r="C13" s="16">
        <v>14294803</v>
      </c>
      <c r="D13" s="17">
        <f t="shared" si="10"/>
        <v>4.5418629595861119E-2</v>
      </c>
      <c r="F13" s="13" t="s">
        <v>166</v>
      </c>
      <c r="G13" s="16">
        <v>14257378</v>
      </c>
      <c r="H13" s="17">
        <f t="shared" si="11"/>
        <v>4.5081063829501986E-2</v>
      </c>
      <c r="I13" s="12"/>
      <c r="J13" s="13" t="s">
        <v>139</v>
      </c>
      <c r="K13" s="16">
        <v>14660005</v>
      </c>
      <c r="L13" s="17">
        <f t="shared" si="12"/>
        <v>4.6429400875373797E-2</v>
      </c>
      <c r="M13" s="12"/>
      <c r="N13" s="13" t="s">
        <v>139</v>
      </c>
      <c r="O13" s="16">
        <v>15142482</v>
      </c>
      <c r="P13" s="17">
        <f t="shared" si="13"/>
        <v>4.7931473456585175E-2</v>
      </c>
      <c r="Q13" s="12"/>
      <c r="R13" s="13" t="s">
        <v>139</v>
      </c>
      <c r="S13" s="16">
        <v>15952826</v>
      </c>
      <c r="T13" s="17">
        <f t="shared" si="0"/>
        <v>4.5435926109538304E-2</v>
      </c>
      <c r="U13" s="12"/>
      <c r="V13" s="13" t="s">
        <v>140</v>
      </c>
      <c r="W13" s="16">
        <v>14392238</v>
      </c>
      <c r="X13" s="17">
        <f t="shared" si="1"/>
        <v>4.3555374011925288E-2</v>
      </c>
      <c r="Y13" s="12"/>
      <c r="Z13" s="13" t="s">
        <v>139</v>
      </c>
      <c r="AA13" s="16">
        <v>16829767</v>
      </c>
      <c r="AB13" s="17">
        <f t="shared" si="14"/>
        <v>5.0286470571237384E-2</v>
      </c>
      <c r="AC13" s="12"/>
      <c r="AD13" s="13" t="s">
        <v>140</v>
      </c>
      <c r="AE13" s="16">
        <v>16146798</v>
      </c>
      <c r="AF13" s="17">
        <f t="shared" si="2"/>
        <v>4.6134713385486109E-2</v>
      </c>
      <c r="AG13" s="12"/>
      <c r="AH13" s="13" t="s">
        <v>79</v>
      </c>
      <c r="AI13" s="16">
        <v>11951278</v>
      </c>
      <c r="AJ13" s="17">
        <f t="shared" si="3"/>
        <v>4.8702124283780936E-2</v>
      </c>
      <c r="AK13" s="12"/>
      <c r="AL13" s="13" t="s">
        <v>1</v>
      </c>
      <c r="AM13" s="16">
        <v>17075</v>
      </c>
      <c r="AN13" s="17">
        <f t="shared" si="4"/>
        <v>4.7375941622851435E-2</v>
      </c>
      <c r="AO13" s="12"/>
      <c r="AP13" s="13" t="s">
        <v>1</v>
      </c>
      <c r="AQ13" s="16">
        <v>17806</v>
      </c>
      <c r="AR13" s="32">
        <f t="shared" si="15"/>
        <v>4.8611888426897884E-2</v>
      </c>
      <c r="AS13" s="12"/>
      <c r="AT13" s="13" t="s">
        <v>1</v>
      </c>
      <c r="AU13" s="16">
        <v>18419</v>
      </c>
      <c r="AV13" s="17">
        <f t="shared" si="5"/>
        <v>4.7480582686948831E-2</v>
      </c>
      <c r="AW13" s="12"/>
      <c r="AX13" s="13" t="s">
        <v>1</v>
      </c>
      <c r="AY13" s="16">
        <v>19223</v>
      </c>
      <c r="AZ13" s="17">
        <f t="shared" si="6"/>
        <v>5.0148308345703232E-2</v>
      </c>
      <c r="BA13" s="12"/>
      <c r="BB13" s="13" t="s">
        <v>22</v>
      </c>
      <c r="BC13" s="16">
        <v>20244</v>
      </c>
      <c r="BD13" s="17">
        <f t="shared" si="7"/>
        <v>5.590797995001312E-2</v>
      </c>
      <c r="BE13" s="12"/>
      <c r="BF13" s="13" t="s">
        <v>4</v>
      </c>
      <c r="BG13" s="16">
        <v>18424</v>
      </c>
      <c r="BH13" s="17">
        <f t="shared" si="8"/>
        <v>5.0788260038978829E-2</v>
      </c>
      <c r="BI13" s="12"/>
      <c r="BJ13" s="13" t="s">
        <v>28</v>
      </c>
      <c r="BK13" s="16">
        <v>12621</v>
      </c>
      <c r="BL13" s="17">
        <f t="shared" si="9"/>
        <v>3.7118950634530828E-2</v>
      </c>
    </row>
    <row r="14" spans="2:64" x14ac:dyDescent="0.25">
      <c r="B14" s="13" t="s">
        <v>98</v>
      </c>
      <c r="C14" s="16">
        <v>11274099</v>
      </c>
      <c r="D14" s="17">
        <f t="shared" si="10"/>
        <v>3.5820999177677948E-2</v>
      </c>
      <c r="F14" s="13" t="s">
        <v>139</v>
      </c>
      <c r="G14" s="16">
        <v>13956937</v>
      </c>
      <c r="H14" s="17">
        <f t="shared" si="11"/>
        <v>4.4131085516659369E-2</v>
      </c>
      <c r="I14" s="12"/>
      <c r="J14" s="13" t="s">
        <v>140</v>
      </c>
      <c r="K14" s="16">
        <v>12156135</v>
      </c>
      <c r="L14" s="17">
        <f t="shared" si="12"/>
        <v>3.8499445601155119E-2</v>
      </c>
      <c r="M14" s="12"/>
      <c r="N14" s="13" t="s">
        <v>140</v>
      </c>
      <c r="O14" s="16">
        <v>12883576</v>
      </c>
      <c r="P14" s="17">
        <f t="shared" si="13"/>
        <v>4.0781212820322175E-2</v>
      </c>
      <c r="Q14" s="12"/>
      <c r="R14" s="13" t="s">
        <v>181</v>
      </c>
      <c r="S14" s="16">
        <v>14699389</v>
      </c>
      <c r="T14" s="17">
        <f t="shared" si="0"/>
        <v>4.1865958574321578E-2</v>
      </c>
      <c r="U14" s="12"/>
      <c r="V14" s="13" t="s">
        <v>181</v>
      </c>
      <c r="W14" s="16">
        <v>14109613</v>
      </c>
      <c r="X14" s="17">
        <f t="shared" si="1"/>
        <v>4.2700063143655854E-2</v>
      </c>
      <c r="Y14" s="12"/>
      <c r="Z14" s="13" t="s">
        <v>140</v>
      </c>
      <c r="AA14" s="16">
        <v>15046973</v>
      </c>
      <c r="AB14" s="17">
        <f t="shared" si="14"/>
        <v>4.4959574600807219E-2</v>
      </c>
      <c r="AC14" s="12"/>
      <c r="AD14" s="13" t="s">
        <v>88</v>
      </c>
      <c r="AE14" s="16">
        <v>15640040</v>
      </c>
      <c r="AF14" s="17">
        <f t="shared" si="2"/>
        <v>4.4686801849972861E-2</v>
      </c>
      <c r="AG14" s="12"/>
      <c r="AH14" s="13" t="s">
        <v>98</v>
      </c>
      <c r="AI14" s="16">
        <v>11002786</v>
      </c>
      <c r="AJ14" s="17">
        <f t="shared" si="3"/>
        <v>4.4836966493444874E-2</v>
      </c>
      <c r="AK14" s="12"/>
      <c r="AL14" s="13" t="s">
        <v>4</v>
      </c>
      <c r="AM14" s="16">
        <v>14487</v>
      </c>
      <c r="AN14" s="17">
        <f t="shared" si="4"/>
        <v>4.0195330383030671E-2</v>
      </c>
      <c r="AO14" s="12"/>
      <c r="AP14" s="13" t="s">
        <v>4</v>
      </c>
      <c r="AQ14" s="16">
        <v>15226</v>
      </c>
      <c r="AR14" s="32">
        <f t="shared" si="15"/>
        <v>4.1568269863413859E-2</v>
      </c>
      <c r="AS14" s="12"/>
      <c r="AT14" s="13" t="s">
        <v>4</v>
      </c>
      <c r="AU14" s="16">
        <v>15821</v>
      </c>
      <c r="AV14" s="17">
        <f t="shared" si="5"/>
        <v>4.0783446370064473E-2</v>
      </c>
      <c r="AW14" s="12"/>
      <c r="AX14" s="13" t="s">
        <v>4</v>
      </c>
      <c r="AY14" s="16">
        <v>16580</v>
      </c>
      <c r="AZ14" s="17">
        <f t="shared" si="6"/>
        <v>4.3253339872640045E-2</v>
      </c>
      <c r="BA14" s="12"/>
      <c r="BB14" s="13" t="s">
        <v>4</v>
      </c>
      <c r="BC14" s="16">
        <v>17522</v>
      </c>
      <c r="BD14" s="17">
        <f t="shared" si="7"/>
        <v>4.8390615722393296E-2</v>
      </c>
      <c r="BE14" s="12"/>
      <c r="BF14" s="13" t="s">
        <v>15</v>
      </c>
      <c r="BG14" s="16">
        <v>17953</v>
      </c>
      <c r="BH14" s="17">
        <f t="shared" si="8"/>
        <v>4.9489884524521653E-2</v>
      </c>
      <c r="BI14" s="12"/>
      <c r="BJ14" s="13" t="s">
        <v>44</v>
      </c>
      <c r="BK14" s="16">
        <v>11937</v>
      </c>
      <c r="BL14" s="17">
        <f t="shared" si="9"/>
        <v>3.5107274679058276E-2</v>
      </c>
    </row>
    <row r="15" spans="2:64" x14ac:dyDescent="0.25">
      <c r="B15" s="13" t="s">
        <v>140</v>
      </c>
      <c r="C15" s="16">
        <v>10747301</v>
      </c>
      <c r="D15" s="17">
        <f t="shared" si="10"/>
        <v>3.414721303079362E-2</v>
      </c>
      <c r="F15" s="13" t="s">
        <v>140</v>
      </c>
      <c r="G15" s="16">
        <v>11386580</v>
      </c>
      <c r="H15" s="17">
        <f t="shared" si="11"/>
        <v>3.6003754672123495E-2</v>
      </c>
      <c r="I15" s="12"/>
      <c r="J15" s="13" t="s">
        <v>98</v>
      </c>
      <c r="K15" s="16">
        <v>11351282</v>
      </c>
      <c r="L15" s="17">
        <f t="shared" si="12"/>
        <v>3.5950412187950469E-2</v>
      </c>
      <c r="M15" s="12"/>
      <c r="N15" s="13" t="s">
        <v>98</v>
      </c>
      <c r="O15" s="16">
        <v>11267458</v>
      </c>
      <c r="P15" s="17">
        <f t="shared" si="13"/>
        <v>3.5665610436267203E-2</v>
      </c>
      <c r="Q15" s="12"/>
      <c r="R15" s="13" t="s">
        <v>140</v>
      </c>
      <c r="S15" s="16">
        <v>13649927</v>
      </c>
      <c r="T15" s="17">
        <f t="shared" si="0"/>
        <v>3.8876940961594636E-2</v>
      </c>
      <c r="U15" s="12"/>
      <c r="V15" s="13" t="s">
        <v>100</v>
      </c>
      <c r="W15" s="16">
        <v>13791136</v>
      </c>
      <c r="X15" s="17">
        <f t="shared" si="1"/>
        <v>4.173625300869311E-2</v>
      </c>
      <c r="Y15" s="12"/>
      <c r="Z15" s="13" t="s">
        <v>179</v>
      </c>
      <c r="AA15" s="16">
        <v>12224672</v>
      </c>
      <c r="AB15" s="17">
        <f t="shared" si="14"/>
        <v>3.6526685649957584E-2</v>
      </c>
      <c r="AC15" s="12"/>
      <c r="AD15" s="13" t="s">
        <v>141</v>
      </c>
      <c r="AE15" s="16">
        <v>13014505</v>
      </c>
      <c r="AF15" s="17">
        <f t="shared" si="2"/>
        <v>3.7185109891693442E-2</v>
      </c>
      <c r="AG15" s="12"/>
      <c r="AH15" s="13" t="s">
        <v>86</v>
      </c>
      <c r="AI15" s="16">
        <v>9951484</v>
      </c>
      <c r="AJ15" s="17">
        <f t="shared" si="3"/>
        <v>4.0552852220160675E-2</v>
      </c>
      <c r="AK15" s="12"/>
      <c r="AL15" s="13" t="s">
        <v>11</v>
      </c>
      <c r="AM15" s="16">
        <v>14474</v>
      </c>
      <c r="AN15" s="17">
        <f t="shared" si="4"/>
        <v>4.0159260852073303E-2</v>
      </c>
      <c r="AO15" s="12"/>
      <c r="AP15" s="13" t="s">
        <v>28</v>
      </c>
      <c r="AQ15" s="16">
        <v>13216</v>
      </c>
      <c r="AR15" s="32">
        <f t="shared" si="15"/>
        <v>3.6080799587211193E-2</v>
      </c>
      <c r="AS15" s="12"/>
      <c r="AT15" s="13" t="s">
        <v>11</v>
      </c>
      <c r="AU15" s="16">
        <v>15370</v>
      </c>
      <c r="AV15" s="17">
        <f t="shared" si="5"/>
        <v>3.962085650135206E-2</v>
      </c>
      <c r="AW15" s="12"/>
      <c r="AX15" s="13" t="s">
        <v>28</v>
      </c>
      <c r="AY15" s="16">
        <v>15505</v>
      </c>
      <c r="AZ15" s="17">
        <f t="shared" si="6"/>
        <v>4.0448916449052102E-2</v>
      </c>
      <c r="BA15" s="12"/>
      <c r="BB15" s="13" t="s">
        <v>49</v>
      </c>
      <c r="BC15" s="16">
        <v>11804</v>
      </c>
      <c r="BD15" s="17">
        <f t="shared" si="7"/>
        <v>3.2599179773263924E-2</v>
      </c>
      <c r="BE15" s="12"/>
      <c r="BF15" s="13" t="s">
        <v>44</v>
      </c>
      <c r="BG15" s="16">
        <v>17176</v>
      </c>
      <c r="BH15" s="17">
        <f t="shared" si="8"/>
        <v>4.7347978421054079E-2</v>
      </c>
      <c r="BI15" s="12"/>
      <c r="BJ15" s="13" t="s">
        <v>24</v>
      </c>
      <c r="BK15" s="16">
        <v>11477</v>
      </c>
      <c r="BL15" s="17">
        <f t="shared" si="9"/>
        <v>3.3754393188535799E-2</v>
      </c>
    </row>
    <row r="16" spans="2:64" x14ac:dyDescent="0.25">
      <c r="B16" s="13" t="s">
        <v>179</v>
      </c>
      <c r="C16" s="16">
        <v>8773692</v>
      </c>
      <c r="D16" s="17">
        <f t="shared" si="10"/>
        <v>2.7876499391853802E-2</v>
      </c>
      <c r="F16" s="13" t="s">
        <v>98</v>
      </c>
      <c r="G16" s="16">
        <v>11339085</v>
      </c>
      <c r="H16" s="17">
        <f t="shared" si="11"/>
        <v>3.5853578031889773E-2</v>
      </c>
      <c r="I16" s="12"/>
      <c r="J16" s="13" t="s">
        <v>179</v>
      </c>
      <c r="K16" s="16">
        <v>9783478</v>
      </c>
      <c r="L16" s="17">
        <f t="shared" si="12"/>
        <v>3.0985052325521054E-2</v>
      </c>
      <c r="M16" s="12"/>
      <c r="N16" s="13" t="s">
        <v>179</v>
      </c>
      <c r="O16" s="16">
        <v>10387147</v>
      </c>
      <c r="P16" s="17">
        <f t="shared" si="13"/>
        <v>3.2879105335581596E-2</v>
      </c>
      <c r="Q16" s="12"/>
      <c r="R16" s="13" t="s">
        <v>98</v>
      </c>
      <c r="S16" s="16">
        <v>11177773</v>
      </c>
      <c r="T16" s="17">
        <f t="shared" si="0"/>
        <v>3.1835893408302222E-2</v>
      </c>
      <c r="U16" s="12"/>
      <c r="V16" s="13" t="s">
        <v>179</v>
      </c>
      <c r="W16" s="16">
        <v>11625870</v>
      </c>
      <c r="X16" s="17">
        <f t="shared" si="1"/>
        <v>3.5183486825608491E-2</v>
      </c>
      <c r="Y16" s="12"/>
      <c r="Z16" s="13" t="s">
        <v>98</v>
      </c>
      <c r="AA16" s="16">
        <v>10971436</v>
      </c>
      <c r="AB16" s="17">
        <f t="shared" si="14"/>
        <v>3.2782081507023504E-2</v>
      </c>
      <c r="AC16" s="12"/>
      <c r="AD16" s="13" t="s">
        <v>142</v>
      </c>
      <c r="AE16" s="16">
        <v>11121954</v>
      </c>
      <c r="AF16" s="17">
        <f t="shared" si="2"/>
        <v>3.177770354695468E-2</v>
      </c>
      <c r="AG16" s="12"/>
      <c r="AH16" s="13" t="s">
        <v>85</v>
      </c>
      <c r="AI16" s="16">
        <v>8431834</v>
      </c>
      <c r="AJ16" s="17">
        <f t="shared" si="3"/>
        <v>3.4360193730595984E-2</v>
      </c>
      <c r="AK16" s="12"/>
      <c r="AL16" s="13" t="s">
        <v>28</v>
      </c>
      <c r="AM16" s="16">
        <v>12435</v>
      </c>
      <c r="AN16" s="17">
        <f t="shared" si="4"/>
        <v>3.4501893650375259E-2</v>
      </c>
      <c r="AO16" s="12"/>
      <c r="AP16" s="13" t="s">
        <v>11</v>
      </c>
      <c r="AQ16" s="16">
        <v>12107</v>
      </c>
      <c r="AR16" s="32">
        <f t="shared" si="15"/>
        <v>3.3053135638798872E-2</v>
      </c>
      <c r="AS16" s="12"/>
      <c r="AT16" s="13" t="s">
        <v>36</v>
      </c>
      <c r="AU16" s="16">
        <v>15159</v>
      </c>
      <c r="AV16" s="17">
        <f t="shared" si="5"/>
        <v>3.9076939733506559E-2</v>
      </c>
      <c r="AW16" s="12"/>
      <c r="AX16" s="13" t="s">
        <v>51</v>
      </c>
      <c r="AY16" s="16">
        <v>15109</v>
      </c>
      <c r="AZ16" s="17">
        <f t="shared" si="6"/>
        <v>3.9415845122781568E-2</v>
      </c>
      <c r="BA16" s="12"/>
      <c r="BB16" s="13" t="s">
        <v>44</v>
      </c>
      <c r="BC16" s="16">
        <v>11483</v>
      </c>
      <c r="BD16" s="17">
        <f t="shared" si="7"/>
        <v>3.1712672088816472E-2</v>
      </c>
      <c r="BE16" s="12"/>
      <c r="BF16" s="13" t="s">
        <v>49</v>
      </c>
      <c r="BG16" s="16">
        <v>12920</v>
      </c>
      <c r="BH16" s="17">
        <f t="shared" si="8"/>
        <v>3.5615735980438913E-2</v>
      </c>
      <c r="BI16" s="12"/>
      <c r="BJ16" s="13" t="s">
        <v>62</v>
      </c>
      <c r="BK16" s="16">
        <v>10834</v>
      </c>
      <c r="BL16" s="17">
        <f t="shared" si="9"/>
        <v>3.1863300148522858E-2</v>
      </c>
    </row>
    <row r="17" spans="2:64" x14ac:dyDescent="0.25">
      <c r="B17" s="13" t="s">
        <v>144</v>
      </c>
      <c r="C17" s="16">
        <v>6465010</v>
      </c>
      <c r="D17" s="17">
        <f t="shared" si="10"/>
        <v>2.0541164122621212E-2</v>
      </c>
      <c r="F17" s="13" t="s">
        <v>179</v>
      </c>
      <c r="G17" s="16">
        <v>9231098</v>
      </c>
      <c r="H17" s="17">
        <f t="shared" si="11"/>
        <v>2.9188236305047684E-2</v>
      </c>
      <c r="I17" s="12"/>
      <c r="J17" s="13" t="s">
        <v>143</v>
      </c>
      <c r="K17" s="16">
        <v>7481022</v>
      </c>
      <c r="L17" s="17">
        <f t="shared" si="12"/>
        <v>2.3692991195807277E-2</v>
      </c>
      <c r="M17" s="12"/>
      <c r="N17" s="13" t="s">
        <v>142</v>
      </c>
      <c r="O17" s="16">
        <v>7907282</v>
      </c>
      <c r="P17" s="17">
        <f t="shared" si="13"/>
        <v>2.5029428946769343E-2</v>
      </c>
      <c r="Q17" s="12"/>
      <c r="R17" s="13" t="s">
        <v>179</v>
      </c>
      <c r="S17" s="16">
        <v>11017915</v>
      </c>
      <c r="T17" s="17">
        <f t="shared" si="0"/>
        <v>3.1380595000608275E-2</v>
      </c>
      <c r="U17" s="12"/>
      <c r="V17" s="13" t="s">
        <v>98</v>
      </c>
      <c r="W17" s="16">
        <v>11049169</v>
      </c>
      <c r="X17" s="17">
        <f t="shared" si="1"/>
        <v>3.3438210813076505E-2</v>
      </c>
      <c r="Y17" s="12"/>
      <c r="Z17" s="13" t="s">
        <v>100</v>
      </c>
      <c r="AA17" s="16">
        <v>10767735</v>
      </c>
      <c r="AB17" s="17">
        <f t="shared" si="14"/>
        <v>3.2173433488198781E-2</v>
      </c>
      <c r="AC17" s="12"/>
      <c r="AD17" s="13" t="s">
        <v>98</v>
      </c>
      <c r="AE17" s="16">
        <v>10958910</v>
      </c>
      <c r="AF17" s="17">
        <f t="shared" si="2"/>
        <v>3.1311853400738499E-2</v>
      </c>
      <c r="AG17" s="12"/>
      <c r="AH17" s="13" t="s">
        <v>100</v>
      </c>
      <c r="AI17" s="16">
        <v>5827356</v>
      </c>
      <c r="AJ17" s="17">
        <f t="shared" si="3"/>
        <v>2.3746800648251722E-2</v>
      </c>
      <c r="AK17" s="12"/>
      <c r="AL17" s="13" t="s">
        <v>49</v>
      </c>
      <c r="AM17" s="16">
        <v>10161</v>
      </c>
      <c r="AN17" s="17">
        <f t="shared" si="4"/>
        <v>2.819250031214017E-2</v>
      </c>
      <c r="AO17" s="12"/>
      <c r="AP17" s="13" t="s">
        <v>19</v>
      </c>
      <c r="AQ17" s="16">
        <v>11023</v>
      </c>
      <c r="AR17" s="32">
        <f t="shared" si="15"/>
        <v>3.0093723808249769E-2</v>
      </c>
      <c r="AS17" s="12"/>
      <c r="AT17" s="13" t="s">
        <v>28</v>
      </c>
      <c r="AU17" s="16">
        <v>14403</v>
      </c>
      <c r="AV17" s="17">
        <f t="shared" si="5"/>
        <v>3.712811946577578E-2</v>
      </c>
      <c r="AW17" s="12"/>
      <c r="AX17" s="13" t="s">
        <v>49</v>
      </c>
      <c r="AY17" s="16">
        <v>11868</v>
      </c>
      <c r="AZ17" s="17">
        <f t="shared" si="6"/>
        <v>3.0960834596410861E-2</v>
      </c>
      <c r="BA17" s="12"/>
      <c r="BB17" s="13" t="s">
        <v>28</v>
      </c>
      <c r="BC17" s="16">
        <v>10800</v>
      </c>
      <c r="BD17" s="17">
        <f t="shared" si="7"/>
        <v>2.9826426766456318E-2</v>
      </c>
      <c r="BE17" s="12"/>
      <c r="BF17" s="13" t="s">
        <v>28</v>
      </c>
      <c r="BG17" s="16">
        <v>11660</v>
      </c>
      <c r="BH17" s="17">
        <f t="shared" si="8"/>
        <v>3.2142374731572575E-2</v>
      </c>
      <c r="BI17" s="12"/>
      <c r="BJ17" s="13" t="s">
        <v>49</v>
      </c>
      <c r="BK17" s="16">
        <v>10034</v>
      </c>
      <c r="BL17" s="17">
        <f t="shared" si="9"/>
        <v>2.951046277370116E-2</v>
      </c>
    </row>
    <row r="18" spans="2:64" x14ac:dyDescent="0.25">
      <c r="B18" s="13" t="s">
        <v>142</v>
      </c>
      <c r="C18" s="16">
        <v>6185350</v>
      </c>
      <c r="D18" s="17">
        <f t="shared" si="10"/>
        <v>1.9652605255963271E-2</v>
      </c>
      <c r="F18" s="13" t="s">
        <v>142</v>
      </c>
      <c r="G18" s="16">
        <v>6699103</v>
      </c>
      <c r="H18" s="17">
        <f t="shared" si="11"/>
        <v>2.1182204045050095E-2</v>
      </c>
      <c r="I18" s="12"/>
      <c r="J18" s="13" t="s">
        <v>142</v>
      </c>
      <c r="K18" s="16">
        <v>7226337</v>
      </c>
      <c r="L18" s="17">
        <f t="shared" si="12"/>
        <v>2.288638356082048E-2</v>
      </c>
      <c r="M18" s="12"/>
      <c r="N18" s="13" t="s">
        <v>143</v>
      </c>
      <c r="O18" s="16">
        <v>7866798</v>
      </c>
      <c r="P18" s="17">
        <f t="shared" si="13"/>
        <v>2.4901282334383316E-2</v>
      </c>
      <c r="Q18" s="12"/>
      <c r="R18" s="13" t="s">
        <v>187</v>
      </c>
      <c r="S18" s="16">
        <v>8666574</v>
      </c>
      <c r="T18" s="17">
        <f t="shared" si="0"/>
        <v>2.4683640120367754E-2</v>
      </c>
      <c r="U18" s="12"/>
      <c r="V18" s="13" t="s">
        <v>142</v>
      </c>
      <c r="W18" s="16">
        <v>9353460</v>
      </c>
      <c r="X18" s="17">
        <f t="shared" si="1"/>
        <v>2.8306469682170536E-2</v>
      </c>
      <c r="Y18" s="12"/>
      <c r="Z18" s="13" t="s">
        <v>142</v>
      </c>
      <c r="AA18" s="16">
        <v>10332820</v>
      </c>
      <c r="AB18" s="17">
        <f t="shared" si="14"/>
        <v>3.0873930034081464E-2</v>
      </c>
      <c r="AC18" s="12"/>
      <c r="AD18" s="13" t="s">
        <v>143</v>
      </c>
      <c r="AE18" s="16">
        <v>9266770</v>
      </c>
      <c r="AF18" s="17">
        <f t="shared" si="2"/>
        <v>2.6477062384704451E-2</v>
      </c>
      <c r="AG18" s="12"/>
      <c r="AH18" s="13" t="s">
        <v>83</v>
      </c>
      <c r="AI18" s="16">
        <v>5598164</v>
      </c>
      <c r="AJ18" s="17">
        <f t="shared" si="3"/>
        <v>2.2812830467920518E-2</v>
      </c>
      <c r="AK18" s="12"/>
      <c r="AL18" s="13" t="s">
        <v>24</v>
      </c>
      <c r="AM18" s="16">
        <v>8744</v>
      </c>
      <c r="AN18" s="17">
        <f t="shared" si="4"/>
        <v>2.4260921437786995E-2</v>
      </c>
      <c r="AO18" s="12"/>
      <c r="AP18" s="13" t="s">
        <v>24</v>
      </c>
      <c r="AQ18" s="16">
        <v>9095</v>
      </c>
      <c r="AR18" s="32">
        <f t="shared" si="15"/>
        <v>2.4830120478638452E-2</v>
      </c>
      <c r="AS18" s="12"/>
      <c r="AT18" s="13" t="s">
        <v>49</v>
      </c>
      <c r="AU18" s="16">
        <v>11585</v>
      </c>
      <c r="AV18" s="17">
        <f t="shared" si="5"/>
        <v>2.9863866139763409E-2</v>
      </c>
      <c r="AW18" s="12"/>
      <c r="AX18" s="13" t="s">
        <v>24</v>
      </c>
      <c r="AY18" s="16">
        <v>9953</v>
      </c>
      <c r="AZ18" s="17">
        <f t="shared" si="6"/>
        <v>2.596504775346118E-2</v>
      </c>
      <c r="BA18" s="12"/>
      <c r="BB18" s="13" t="s">
        <v>24</v>
      </c>
      <c r="BC18" s="16">
        <v>10497</v>
      </c>
      <c r="BD18" s="17">
        <f t="shared" si="7"/>
        <v>2.8989629793286294E-2</v>
      </c>
      <c r="BE18" s="12"/>
      <c r="BF18" s="13" t="s">
        <v>24</v>
      </c>
      <c r="BG18" s="16">
        <v>11068</v>
      </c>
      <c r="BH18" s="17">
        <f t="shared" si="8"/>
        <v>3.0510446271787763E-2</v>
      </c>
      <c r="BI18" s="12"/>
      <c r="BJ18" s="13" t="s">
        <v>63</v>
      </c>
      <c r="BK18" s="16">
        <v>9734</v>
      </c>
      <c r="BL18" s="17">
        <f t="shared" si="9"/>
        <v>2.8628148758143023E-2</v>
      </c>
    </row>
    <row r="19" spans="2:64" x14ac:dyDescent="0.25">
      <c r="B19" s="13" t="s">
        <v>189</v>
      </c>
      <c r="C19" s="16">
        <v>4564360</v>
      </c>
      <c r="D19" s="17">
        <f t="shared" si="10"/>
        <v>1.4502261848740738E-2</v>
      </c>
      <c r="F19" s="13" t="s">
        <v>144</v>
      </c>
      <c r="G19" s="16">
        <v>6678776</v>
      </c>
      <c r="H19" s="17">
        <f t="shared" si="11"/>
        <v>2.1117931162303892E-2</v>
      </c>
      <c r="I19" s="12"/>
      <c r="J19" s="13" t="s">
        <v>144</v>
      </c>
      <c r="K19" s="16">
        <v>6804976</v>
      </c>
      <c r="L19" s="17">
        <f t="shared" si="12"/>
        <v>2.1551899787980815E-2</v>
      </c>
      <c r="M19" s="12"/>
      <c r="N19" s="13" t="s">
        <v>144</v>
      </c>
      <c r="O19" s="16">
        <v>7062391</v>
      </c>
      <c r="P19" s="17">
        <f t="shared" si="13"/>
        <v>2.2355041053146112E-2</v>
      </c>
      <c r="Q19" s="12"/>
      <c r="R19" s="13" t="s">
        <v>142</v>
      </c>
      <c r="S19" s="16">
        <v>8501622</v>
      </c>
      <c r="T19" s="17">
        <f t="shared" si="0"/>
        <v>2.421383327337898E-2</v>
      </c>
      <c r="U19" s="12"/>
      <c r="V19" s="13" t="s">
        <v>143</v>
      </c>
      <c r="W19" s="16">
        <v>8525472</v>
      </c>
      <c r="X19" s="17">
        <f t="shared" si="1"/>
        <v>2.5800721304650238E-2</v>
      </c>
      <c r="Y19" s="12"/>
      <c r="Z19" s="13" t="s">
        <v>143</v>
      </c>
      <c r="AA19" s="16">
        <v>8682226</v>
      </c>
      <c r="AB19" s="17">
        <f t="shared" si="14"/>
        <v>2.5942040804357663E-2</v>
      </c>
      <c r="AC19" s="12"/>
      <c r="AD19" s="13" t="s">
        <v>144</v>
      </c>
      <c r="AE19" s="16">
        <v>8154954</v>
      </c>
      <c r="AF19" s="17">
        <f t="shared" si="2"/>
        <v>2.330037605361902E-2</v>
      </c>
      <c r="AG19" s="12"/>
      <c r="AH19" s="13" t="s">
        <v>96</v>
      </c>
      <c r="AI19" s="16">
        <v>5148868</v>
      </c>
      <c r="AJ19" s="17">
        <f t="shared" si="3"/>
        <v>2.0981924214028204E-2</v>
      </c>
      <c r="AK19" s="12"/>
      <c r="AL19" s="13" t="s">
        <v>14</v>
      </c>
      <c r="AM19" s="16">
        <v>7349</v>
      </c>
      <c r="AN19" s="17">
        <f t="shared" si="4"/>
        <v>2.0390383308130904E-2</v>
      </c>
      <c r="AO19" s="12"/>
      <c r="AP19" s="13" t="s">
        <v>14</v>
      </c>
      <c r="AQ19" s="16">
        <v>7453</v>
      </c>
      <c r="AR19" s="32">
        <f t="shared" si="15"/>
        <v>2.0347321377382339E-2</v>
      </c>
      <c r="AS19" s="12"/>
      <c r="AT19" s="13" t="s">
        <v>2</v>
      </c>
      <c r="AU19" s="16">
        <v>9792</v>
      </c>
      <c r="AV19" s="17">
        <f t="shared" si="5"/>
        <v>2.524186251537016E-2</v>
      </c>
      <c r="AW19" s="12"/>
      <c r="AX19" s="13" t="s">
        <v>2</v>
      </c>
      <c r="AY19" s="16">
        <v>9054</v>
      </c>
      <c r="AZ19" s="17">
        <f t="shared" si="6"/>
        <v>2.3619767141549033E-2</v>
      </c>
      <c r="BA19" s="12"/>
      <c r="BB19" s="13" t="s">
        <v>21</v>
      </c>
      <c r="BC19" s="16">
        <v>9766</v>
      </c>
      <c r="BD19" s="17">
        <f t="shared" si="7"/>
        <v>2.6970822574186332E-2</v>
      </c>
      <c r="BE19" s="12"/>
      <c r="BF19" s="13" t="s">
        <v>21</v>
      </c>
      <c r="BG19" s="16">
        <v>9953</v>
      </c>
      <c r="BH19" s="17">
        <f t="shared" si="8"/>
        <v>2.7436797230132235E-2</v>
      </c>
      <c r="BI19" s="12"/>
      <c r="BJ19" s="13" t="s">
        <v>52</v>
      </c>
      <c r="BK19" s="16">
        <v>8091</v>
      </c>
      <c r="BL19" s="17">
        <f t="shared" si="9"/>
        <v>2.379600899960296E-2</v>
      </c>
    </row>
    <row r="20" spans="2:64" x14ac:dyDescent="0.25">
      <c r="B20" s="13" t="s">
        <v>106</v>
      </c>
      <c r="C20" s="16">
        <v>4143602</v>
      </c>
      <c r="D20" s="17">
        <f t="shared" si="10"/>
        <v>1.3165394754350187E-2</v>
      </c>
      <c r="F20" s="13" t="s">
        <v>95</v>
      </c>
      <c r="G20" s="16">
        <v>3913140</v>
      </c>
      <c r="H20" s="17">
        <f t="shared" si="11"/>
        <v>1.2373138603309627E-2</v>
      </c>
      <c r="I20" s="12"/>
      <c r="J20" s="13" t="s">
        <v>189</v>
      </c>
      <c r="K20" s="16">
        <v>4177342</v>
      </c>
      <c r="L20" s="17">
        <f t="shared" si="12"/>
        <v>1.3229974090154521E-2</v>
      </c>
      <c r="M20" s="12"/>
      <c r="N20" s="13" t="s">
        <v>189</v>
      </c>
      <c r="O20" s="16">
        <v>6020968</v>
      </c>
      <c r="P20" s="17">
        <f t="shared" si="13"/>
        <v>1.905855776318233E-2</v>
      </c>
      <c r="Q20" s="12"/>
      <c r="R20" s="13" t="s">
        <v>143</v>
      </c>
      <c r="S20" s="16">
        <v>8207248</v>
      </c>
      <c r="T20" s="17">
        <f t="shared" si="0"/>
        <v>2.3375414092190065E-2</v>
      </c>
      <c r="U20" s="12"/>
      <c r="V20" s="13" t="s">
        <v>144</v>
      </c>
      <c r="W20" s="16">
        <v>7619490</v>
      </c>
      <c r="X20" s="17">
        <f t="shared" si="1"/>
        <v>2.3058938903742741E-2</v>
      </c>
      <c r="Y20" s="12"/>
      <c r="Z20" s="13" t="s">
        <v>144</v>
      </c>
      <c r="AA20" s="16">
        <v>7847154</v>
      </c>
      <c r="AB20" s="17">
        <f t="shared" si="14"/>
        <v>2.3446888996678784E-2</v>
      </c>
      <c r="AC20" s="12"/>
      <c r="AD20" s="13" t="s">
        <v>100</v>
      </c>
      <c r="AE20" s="16">
        <v>7673398</v>
      </c>
      <c r="AF20" s="17">
        <f t="shared" si="2"/>
        <v>2.1924471800710107E-2</v>
      </c>
      <c r="AG20" s="12"/>
      <c r="AH20" s="13" t="s">
        <v>134</v>
      </c>
      <c r="AI20" s="16">
        <v>4501355</v>
      </c>
      <c r="AJ20" s="17">
        <f t="shared" si="3"/>
        <v>1.8343272632049788E-2</v>
      </c>
      <c r="AK20" s="12"/>
      <c r="AL20" s="13" t="s">
        <v>12</v>
      </c>
      <c r="AM20" s="16">
        <v>4686</v>
      </c>
      <c r="AN20" s="17">
        <f t="shared" si="4"/>
        <v>1.3001678620479171E-2</v>
      </c>
      <c r="AO20" s="12"/>
      <c r="AP20" s="13" t="s">
        <v>12</v>
      </c>
      <c r="AQ20" s="16">
        <v>6318</v>
      </c>
      <c r="AR20" s="32">
        <f t="shared" si="15"/>
        <v>1.7248675226392274E-2</v>
      </c>
      <c r="AS20" s="12"/>
      <c r="AT20" s="13" t="s">
        <v>24</v>
      </c>
      <c r="AU20" s="16">
        <v>9524</v>
      </c>
      <c r="AV20" s="17">
        <f t="shared" si="5"/>
        <v>2.4551010886068772E-2</v>
      </c>
      <c r="AW20" s="12"/>
      <c r="AX20" s="13" t="s">
        <v>21</v>
      </c>
      <c r="AY20" s="16">
        <v>8218</v>
      </c>
      <c r="AZ20" s="17">
        <f t="shared" si="6"/>
        <v>2.1438838786089015E-2</v>
      </c>
      <c r="BA20" s="12"/>
      <c r="BB20" s="13" t="s">
        <v>2</v>
      </c>
      <c r="BC20" s="16">
        <v>8099</v>
      </c>
      <c r="BD20" s="17">
        <f t="shared" si="7"/>
        <v>2.2367058368660157E-2</v>
      </c>
      <c r="BE20" s="12"/>
      <c r="BF20" s="13" t="s">
        <v>2</v>
      </c>
      <c r="BG20" s="16">
        <v>7543</v>
      </c>
      <c r="BH20" s="17">
        <f t="shared" si="8"/>
        <v>2.0793304682697425E-2</v>
      </c>
      <c r="BI20" s="12"/>
      <c r="BJ20" s="13" t="s">
        <v>2</v>
      </c>
      <c r="BK20" s="16">
        <v>7316</v>
      </c>
      <c r="BL20" s="17">
        <f t="shared" si="9"/>
        <v>2.1516697792744437E-2</v>
      </c>
    </row>
    <row r="21" spans="2:64" x14ac:dyDescent="0.25">
      <c r="B21" s="13" t="s">
        <v>95</v>
      </c>
      <c r="C21" s="16">
        <v>4000923</v>
      </c>
      <c r="D21" s="17">
        <f t="shared" si="10"/>
        <v>1.2712063242743635E-2</v>
      </c>
      <c r="F21" s="13" t="s">
        <v>106</v>
      </c>
      <c r="G21" s="16">
        <v>3850576</v>
      </c>
      <c r="H21" s="17">
        <f t="shared" si="11"/>
        <v>1.2175314594054281E-2</v>
      </c>
      <c r="I21" s="12"/>
      <c r="J21" s="13" t="s">
        <v>148</v>
      </c>
      <c r="K21" s="16">
        <v>3846616</v>
      </c>
      <c r="L21" s="17">
        <f t="shared" si="12"/>
        <v>1.2182538565138746E-2</v>
      </c>
      <c r="M21" s="12"/>
      <c r="N21" s="13" t="s">
        <v>106</v>
      </c>
      <c r="O21" s="16">
        <v>4200032</v>
      </c>
      <c r="P21" s="17">
        <f t="shared" si="13"/>
        <v>1.329463177336505E-2</v>
      </c>
      <c r="Q21" s="12"/>
      <c r="R21" s="13" t="s">
        <v>144</v>
      </c>
      <c r="S21" s="16">
        <v>7308345</v>
      </c>
      <c r="T21" s="17">
        <f t="shared" si="0"/>
        <v>2.0815210007494204E-2</v>
      </c>
      <c r="U21" s="12"/>
      <c r="V21" s="13" t="s">
        <v>135</v>
      </c>
      <c r="W21" s="16">
        <v>5028135</v>
      </c>
      <c r="X21" s="17">
        <f t="shared" si="1"/>
        <v>1.5216695312254561E-2</v>
      </c>
      <c r="Y21" s="12"/>
      <c r="Z21" s="13" t="s">
        <v>96</v>
      </c>
      <c r="AA21" s="16">
        <v>5232121</v>
      </c>
      <c r="AB21" s="17">
        <f t="shared" si="14"/>
        <v>1.5633306075577464E-2</v>
      </c>
      <c r="AC21" s="12"/>
      <c r="AD21" s="13" t="s">
        <v>145</v>
      </c>
      <c r="AE21" s="16">
        <v>6278232</v>
      </c>
      <c r="AF21" s="17">
        <f t="shared" si="2"/>
        <v>1.7938196408203485E-2</v>
      </c>
      <c r="AG21" s="12"/>
      <c r="AH21" s="13" t="s">
        <v>40</v>
      </c>
      <c r="AI21" s="16">
        <v>4485656</v>
      </c>
      <c r="AJ21" s="17">
        <f t="shared" si="3"/>
        <v>1.8279298331633456E-2</v>
      </c>
      <c r="AK21" s="12"/>
      <c r="AL21" s="13" t="s">
        <v>26</v>
      </c>
      <c r="AM21" s="16">
        <v>4177</v>
      </c>
      <c r="AN21" s="17">
        <f t="shared" ref="AN21:AN38" si="16">AM21/$AM$39</f>
        <v>1.1589417754532969E-2</v>
      </c>
      <c r="AO21" s="12"/>
      <c r="AP21" s="13" t="s">
        <v>26</v>
      </c>
      <c r="AQ21" s="16">
        <v>4161</v>
      </c>
      <c r="AR21" s="32">
        <f t="shared" si="15"/>
        <v>1.1359882497153887E-2</v>
      </c>
      <c r="AS21" s="12"/>
      <c r="AT21" s="13" t="s">
        <v>14</v>
      </c>
      <c r="AU21" s="16">
        <v>7423</v>
      </c>
      <c r="AV21" s="17">
        <f t="shared" ref="AV21:AV40" si="17">AU21/$AU$41</f>
        <v>1.9135043448896313E-2</v>
      </c>
      <c r="AW21" s="12"/>
      <c r="AX21" s="13" t="s">
        <v>11</v>
      </c>
      <c r="AY21" s="16">
        <v>8031</v>
      </c>
      <c r="AZ21" s="17">
        <f t="shared" ref="AZ21:AZ42" si="18">AY21/$AY$43</f>
        <v>2.0950999548683485E-2</v>
      </c>
      <c r="BA21" s="12"/>
      <c r="BB21" s="13" t="s">
        <v>14</v>
      </c>
      <c r="BC21" s="16">
        <v>6853</v>
      </c>
      <c r="BD21" s="17">
        <f t="shared" ref="BD21:BD44" si="19">BC21/$BC$45</f>
        <v>1.8925972465789365E-2</v>
      </c>
      <c r="BE21" s="12"/>
      <c r="BF21" s="13" t="s">
        <v>52</v>
      </c>
      <c r="BG21" s="16">
        <v>6663</v>
      </c>
      <c r="BH21" s="17">
        <f t="shared" ref="BH21:BH42" si="20">BG21/$BG$43</f>
        <v>1.8367465080314588E-2</v>
      </c>
      <c r="BI21" s="12"/>
      <c r="BJ21" s="13" t="s">
        <v>14</v>
      </c>
      <c r="BK21" s="16">
        <v>6124</v>
      </c>
      <c r="BL21" s="17">
        <f t="shared" ref="BL21:BL47" si="21">BK21/$BK$48</f>
        <v>1.8010970104260105E-2</v>
      </c>
    </row>
    <row r="22" spans="2:64" x14ac:dyDescent="0.25">
      <c r="B22" s="13" t="s">
        <v>281</v>
      </c>
      <c r="C22" s="16">
        <v>3414719</v>
      </c>
      <c r="D22" s="17">
        <f t="shared" si="10"/>
        <v>1.0849527442592198E-2</v>
      </c>
      <c r="F22" s="13" t="s">
        <v>83</v>
      </c>
      <c r="G22" s="16">
        <v>3535821</v>
      </c>
      <c r="H22" s="17">
        <f t="shared" si="11"/>
        <v>1.1180076181657913E-2</v>
      </c>
      <c r="I22" s="12"/>
      <c r="J22" s="13" t="s">
        <v>106</v>
      </c>
      <c r="K22" s="16">
        <v>3782062</v>
      </c>
      <c r="L22" s="17">
        <f t="shared" si="12"/>
        <v>1.1978090916989318E-2</v>
      </c>
      <c r="M22" s="12"/>
      <c r="N22" s="13" t="s">
        <v>83</v>
      </c>
      <c r="O22" s="16">
        <v>4022724</v>
      </c>
      <c r="P22" s="17">
        <f t="shared" si="13"/>
        <v>1.2733387342257903E-2</v>
      </c>
      <c r="Q22" s="12"/>
      <c r="R22" s="13" t="s">
        <v>145</v>
      </c>
      <c r="S22" s="16">
        <v>5123664</v>
      </c>
      <c r="T22" s="17">
        <f t="shared" si="0"/>
        <v>1.4592926602101814E-2</v>
      </c>
      <c r="U22" s="12"/>
      <c r="V22" s="13" t="s">
        <v>148</v>
      </c>
      <c r="W22" s="16">
        <v>4657635</v>
      </c>
      <c r="X22" s="17">
        <f t="shared" si="1"/>
        <v>1.4095447451329922E-2</v>
      </c>
      <c r="Y22" s="12"/>
      <c r="Z22" s="13" t="s">
        <v>83</v>
      </c>
      <c r="AA22" s="16">
        <v>4890656</v>
      </c>
      <c r="AB22" s="17">
        <f t="shared" si="14"/>
        <v>1.4613026372738586E-2</v>
      </c>
      <c r="AC22" s="12"/>
      <c r="AD22" s="13" t="s">
        <v>96</v>
      </c>
      <c r="AE22" s="16">
        <v>5291896</v>
      </c>
      <c r="AF22" s="17">
        <f t="shared" si="2"/>
        <v>1.5120032171443551E-2</v>
      </c>
      <c r="AG22" s="12"/>
      <c r="AH22" s="13" t="s">
        <v>146</v>
      </c>
      <c r="AI22" s="16">
        <v>4004726</v>
      </c>
      <c r="AJ22" s="17">
        <f t="shared" si="3"/>
        <v>1.631948176374852E-2</v>
      </c>
      <c r="AK22" s="12"/>
      <c r="AL22" s="13" t="s">
        <v>2</v>
      </c>
      <c r="AM22" s="16">
        <v>3905</v>
      </c>
      <c r="AN22" s="17">
        <f t="shared" si="16"/>
        <v>1.0834732183732642E-2</v>
      </c>
      <c r="AO22" s="12"/>
      <c r="AP22" s="13" t="s">
        <v>40</v>
      </c>
      <c r="AQ22" s="16">
        <v>3749</v>
      </c>
      <c r="AR22" s="32">
        <f t="shared" si="15"/>
        <v>1.0235087594768065E-2</v>
      </c>
      <c r="AS22" s="12"/>
      <c r="AT22" s="13" t="s">
        <v>12</v>
      </c>
      <c r="AU22" s="16">
        <v>6658</v>
      </c>
      <c r="AV22" s="17">
        <f t="shared" si="17"/>
        <v>1.7163022939883019E-2</v>
      </c>
      <c r="AW22" s="12"/>
      <c r="AX22" s="13" t="s">
        <v>14</v>
      </c>
      <c r="AY22" s="16">
        <v>7630</v>
      </c>
      <c r="AZ22" s="17">
        <f t="shared" si="18"/>
        <v>1.99048843925358E-2</v>
      </c>
      <c r="BA22" s="12"/>
      <c r="BB22" s="13" t="s">
        <v>52</v>
      </c>
      <c r="BC22" s="16">
        <v>6224</v>
      </c>
      <c r="BD22" s="17">
        <f t="shared" si="19"/>
        <v>1.7188859277261492E-2</v>
      </c>
      <c r="BE22" s="12"/>
      <c r="BF22" s="13" t="s">
        <v>14</v>
      </c>
      <c r="BG22" s="16">
        <v>6330</v>
      </c>
      <c r="BH22" s="17">
        <f t="shared" si="20"/>
        <v>1.7449505321685627E-2</v>
      </c>
      <c r="BI22" s="12"/>
      <c r="BJ22" s="13" t="s">
        <v>0</v>
      </c>
      <c r="BK22" s="16">
        <v>4190</v>
      </c>
      <c r="BL22" s="17">
        <f t="shared" si="21"/>
        <v>1.2322985750628649E-2</v>
      </c>
    </row>
    <row r="23" spans="2:64" x14ac:dyDescent="0.25">
      <c r="B23" s="13" t="s">
        <v>83</v>
      </c>
      <c r="C23" s="16">
        <v>3317620</v>
      </c>
      <c r="D23" s="17">
        <f t="shared" si="10"/>
        <v>1.054101647429634E-2</v>
      </c>
      <c r="F23" s="13" t="s">
        <v>189</v>
      </c>
      <c r="G23" s="16">
        <v>3510368</v>
      </c>
      <c r="H23" s="17">
        <f t="shared" si="11"/>
        <v>1.1099595162100719E-2</v>
      </c>
      <c r="I23" s="12"/>
      <c r="J23" s="13" t="s">
        <v>83</v>
      </c>
      <c r="K23" s="16">
        <v>3753382</v>
      </c>
      <c r="L23" s="17">
        <f t="shared" si="12"/>
        <v>1.1887259077770591E-2</v>
      </c>
      <c r="M23" s="12"/>
      <c r="N23" s="13" t="s">
        <v>148</v>
      </c>
      <c r="O23" s="16">
        <v>3452132</v>
      </c>
      <c r="P23" s="17">
        <f t="shared" si="13"/>
        <v>1.0927255738301573E-2</v>
      </c>
      <c r="Q23" s="12"/>
      <c r="R23" s="13" t="s">
        <v>83</v>
      </c>
      <c r="S23" s="16">
        <v>4278734</v>
      </c>
      <c r="T23" s="17">
        <f t="shared" si="0"/>
        <v>1.2186445327390223E-2</v>
      </c>
      <c r="U23" s="12"/>
      <c r="V23" s="13" t="s">
        <v>83</v>
      </c>
      <c r="W23" s="16">
        <v>4565743</v>
      </c>
      <c r="X23" s="17">
        <f t="shared" si="1"/>
        <v>1.3817353771340482E-2</v>
      </c>
      <c r="Y23" s="12"/>
      <c r="Z23" s="13" t="s">
        <v>146</v>
      </c>
      <c r="AA23" s="16">
        <v>3890615</v>
      </c>
      <c r="AB23" s="17">
        <f t="shared" si="14"/>
        <v>1.1624955752596856E-2</v>
      </c>
      <c r="AC23" s="12"/>
      <c r="AD23" s="13" t="s">
        <v>83</v>
      </c>
      <c r="AE23" s="16">
        <v>5274484</v>
      </c>
      <c r="AF23" s="17">
        <f t="shared" si="2"/>
        <v>1.5070282516467495E-2</v>
      </c>
      <c r="AG23" s="12"/>
      <c r="AH23" s="13" t="s">
        <v>97</v>
      </c>
      <c r="AI23" s="16">
        <v>3499088</v>
      </c>
      <c r="AJ23" s="17">
        <f t="shared" si="3"/>
        <v>1.4258978718082406E-2</v>
      </c>
      <c r="AK23" s="12"/>
      <c r="AL23" s="13" t="s">
        <v>40</v>
      </c>
      <c r="AM23" s="16">
        <v>3570</v>
      </c>
      <c r="AN23" s="17">
        <f t="shared" si="16"/>
        <v>9.9052481167542974E-3</v>
      </c>
      <c r="AO23" s="12"/>
      <c r="AP23" s="13" t="s">
        <v>0</v>
      </c>
      <c r="AQ23" s="16">
        <v>3706</v>
      </c>
      <c r="AR23" s="32">
        <f t="shared" si="15"/>
        <v>1.0117693952043332E-2</v>
      </c>
      <c r="AS23" s="12"/>
      <c r="AT23" s="13" t="s">
        <v>21</v>
      </c>
      <c r="AU23" s="16">
        <v>6521</v>
      </c>
      <c r="AV23" s="17">
        <f t="shared" si="17"/>
        <v>1.6809863711471487E-2</v>
      </c>
      <c r="AW23" s="12"/>
      <c r="AX23" s="13" t="s">
        <v>40</v>
      </c>
      <c r="AY23" s="16">
        <v>7041</v>
      </c>
      <c r="AZ23" s="17">
        <f t="shared" si="18"/>
        <v>1.8368321233007152E-2</v>
      </c>
      <c r="BA23" s="12"/>
      <c r="BB23" s="13" t="s">
        <v>0</v>
      </c>
      <c r="BC23" s="16">
        <v>3931</v>
      </c>
      <c r="BD23" s="17">
        <f t="shared" si="19"/>
        <v>1.0856267001753683E-2</v>
      </c>
      <c r="BE23" s="12"/>
      <c r="BF23" s="13" t="s">
        <v>0</v>
      </c>
      <c r="BG23" s="16">
        <v>4025</v>
      </c>
      <c r="BH23" s="17">
        <f t="shared" si="20"/>
        <v>1.1095459544989677E-2</v>
      </c>
      <c r="BI23" s="12"/>
      <c r="BJ23" s="13" t="s">
        <v>58</v>
      </c>
      <c r="BK23" s="16">
        <v>3996</v>
      </c>
      <c r="BL23" s="17">
        <f t="shared" si="21"/>
        <v>1.1752422687234386E-2</v>
      </c>
    </row>
    <row r="24" spans="2:64" x14ac:dyDescent="0.25">
      <c r="B24" s="13" t="s">
        <v>145</v>
      </c>
      <c r="C24" s="16">
        <v>3221862</v>
      </c>
      <c r="D24" s="17">
        <f t="shared" si="10"/>
        <v>1.0236766242037773E-2</v>
      </c>
      <c r="F24" s="13" t="s">
        <v>148</v>
      </c>
      <c r="G24" s="16">
        <v>3243792</v>
      </c>
      <c r="H24" s="17">
        <f t="shared" si="11"/>
        <v>1.0256696161217575E-2</v>
      </c>
      <c r="I24" s="12"/>
      <c r="J24" s="13" t="s">
        <v>146</v>
      </c>
      <c r="K24" s="16">
        <v>3270252</v>
      </c>
      <c r="L24" s="17">
        <f t="shared" si="12"/>
        <v>1.0357147973107302E-2</v>
      </c>
      <c r="M24" s="12"/>
      <c r="N24" s="13" t="s">
        <v>146</v>
      </c>
      <c r="O24" s="16">
        <v>3414728</v>
      </c>
      <c r="P24" s="17">
        <f t="shared" si="13"/>
        <v>1.0808858448268796E-2</v>
      </c>
      <c r="Q24" s="12"/>
      <c r="R24" s="13" t="s">
        <v>106</v>
      </c>
      <c r="S24" s="16">
        <v>4211152</v>
      </c>
      <c r="T24" s="17">
        <f t="shared" si="0"/>
        <v>1.1993962142383704E-2</v>
      </c>
      <c r="U24" s="12"/>
      <c r="V24" s="13" t="s">
        <v>145</v>
      </c>
      <c r="W24" s="16">
        <v>4469143</v>
      </c>
      <c r="X24" s="17">
        <f t="shared" si="1"/>
        <v>1.3525012223795759E-2</v>
      </c>
      <c r="Y24" s="12"/>
      <c r="Z24" s="13" t="s">
        <v>148</v>
      </c>
      <c r="AA24" s="16">
        <v>3651928</v>
      </c>
      <c r="AB24" s="17">
        <f t="shared" si="14"/>
        <v>1.0911771381046322E-2</v>
      </c>
      <c r="AC24" s="12"/>
      <c r="AD24" s="13" t="s">
        <v>146</v>
      </c>
      <c r="AE24" s="16">
        <v>4027184</v>
      </c>
      <c r="AF24" s="17">
        <f t="shared" si="2"/>
        <v>1.1506490611365515E-2</v>
      </c>
      <c r="AG24" s="12"/>
      <c r="AH24" s="13" t="s">
        <v>94</v>
      </c>
      <c r="AI24" s="16">
        <v>2701976</v>
      </c>
      <c r="AJ24" s="17">
        <f t="shared" si="3"/>
        <v>1.1010702869081722E-2</v>
      </c>
      <c r="AK24" s="12"/>
      <c r="AL24" s="13" t="s">
        <v>0</v>
      </c>
      <c r="AM24" s="16">
        <v>3566</v>
      </c>
      <c r="AN24" s="17">
        <f t="shared" si="16"/>
        <v>9.8941497995366449E-3</v>
      </c>
      <c r="AO24" s="12"/>
      <c r="AP24" s="13" t="s">
        <v>2</v>
      </c>
      <c r="AQ24" s="16">
        <v>3121</v>
      </c>
      <c r="AR24" s="32">
        <f t="shared" si="15"/>
        <v>8.5205943940440468E-3</v>
      </c>
      <c r="AS24" s="12"/>
      <c r="AT24" s="13" t="s">
        <v>44</v>
      </c>
      <c r="AU24" s="16">
        <v>4801</v>
      </c>
      <c r="AV24" s="17">
        <f t="shared" si="17"/>
        <v>1.2376039821925259E-2</v>
      </c>
      <c r="AW24" s="12"/>
      <c r="AX24" s="13" t="s">
        <v>52</v>
      </c>
      <c r="AY24" s="16">
        <v>5815</v>
      </c>
      <c r="AZ24" s="17">
        <f t="shared" si="18"/>
        <v>1.5169974147129183E-2</v>
      </c>
      <c r="BA24" s="12"/>
      <c r="BB24" s="13" t="s">
        <v>40</v>
      </c>
      <c r="BC24" s="16">
        <v>3847</v>
      </c>
      <c r="BD24" s="17">
        <f t="shared" si="19"/>
        <v>1.0624283682459023E-2</v>
      </c>
      <c r="BE24" s="12"/>
      <c r="BF24" s="13" t="s">
        <v>58</v>
      </c>
      <c r="BG24" s="16">
        <v>3709</v>
      </c>
      <c r="BH24" s="17">
        <f t="shared" si="20"/>
        <v>1.0224362596861294E-2</v>
      </c>
      <c r="BI24" s="12"/>
      <c r="BJ24" s="13" t="s">
        <v>16</v>
      </c>
      <c r="BK24" s="16">
        <v>3689</v>
      </c>
      <c r="BL24" s="17">
        <f t="shared" si="21"/>
        <v>1.084952134464656E-2</v>
      </c>
    </row>
    <row r="25" spans="2:64" x14ac:dyDescent="0.25">
      <c r="B25" s="13" t="s">
        <v>146</v>
      </c>
      <c r="C25" s="16">
        <v>3047371</v>
      </c>
      <c r="D25" s="17">
        <f t="shared" si="10"/>
        <v>9.6823590146830913E-3</v>
      </c>
      <c r="F25" s="13" t="s">
        <v>146</v>
      </c>
      <c r="G25" s="16">
        <v>3163433</v>
      </c>
      <c r="H25" s="17">
        <f t="shared" si="11"/>
        <v>1.0002605317285756E-2</v>
      </c>
      <c r="I25" s="12"/>
      <c r="J25" s="13" t="s">
        <v>95</v>
      </c>
      <c r="K25" s="16">
        <v>3227690</v>
      </c>
      <c r="L25" s="17">
        <f t="shared" si="12"/>
        <v>1.0222350736676778E-2</v>
      </c>
      <c r="M25" s="12"/>
      <c r="N25" s="13" t="s">
        <v>90</v>
      </c>
      <c r="O25" s="16">
        <v>3096129</v>
      </c>
      <c r="P25" s="17">
        <f t="shared" si="13"/>
        <v>9.8003765156639173E-3</v>
      </c>
      <c r="Q25" s="12"/>
      <c r="R25" s="13" t="s">
        <v>146</v>
      </c>
      <c r="S25" s="16">
        <v>3570177</v>
      </c>
      <c r="T25" s="17">
        <f t="shared" si="0"/>
        <v>1.0168373827306405E-2</v>
      </c>
      <c r="U25" s="12"/>
      <c r="V25" s="13" t="s">
        <v>146</v>
      </c>
      <c r="W25" s="16">
        <v>3683419</v>
      </c>
      <c r="X25" s="17">
        <f t="shared" si="1"/>
        <v>1.1147167812791301E-2</v>
      </c>
      <c r="Y25" s="12"/>
      <c r="Z25" s="13" t="s">
        <v>145</v>
      </c>
      <c r="AA25" s="16">
        <v>3432246</v>
      </c>
      <c r="AB25" s="17">
        <f t="shared" si="14"/>
        <v>1.0255372963407469E-2</v>
      </c>
      <c r="AC25" s="12"/>
      <c r="AD25" s="13" t="s">
        <v>147</v>
      </c>
      <c r="AE25" s="16">
        <v>3393118</v>
      </c>
      <c r="AF25" s="17">
        <f t="shared" si="2"/>
        <v>9.6948340106276093E-3</v>
      </c>
      <c r="AG25" s="12"/>
      <c r="AH25" s="13" t="s">
        <v>105</v>
      </c>
      <c r="AI25" s="16">
        <v>2225976</v>
      </c>
      <c r="AJ25" s="17">
        <f t="shared" si="3"/>
        <v>9.0709763261061747E-3</v>
      </c>
      <c r="AK25" s="12"/>
      <c r="AL25" s="13" t="s">
        <v>16</v>
      </c>
      <c r="AM25" s="16">
        <v>2813</v>
      </c>
      <c r="AN25" s="17">
        <f t="shared" si="16"/>
        <v>7.8048915833136799E-3</v>
      </c>
      <c r="AO25" s="12"/>
      <c r="AP25" s="13" t="s">
        <v>3</v>
      </c>
      <c r="AQ25" s="16">
        <v>3051</v>
      </c>
      <c r="AR25" s="32">
        <f t="shared" si="15"/>
        <v>8.3294884640270385E-3</v>
      </c>
      <c r="AS25" s="12"/>
      <c r="AT25" s="13" t="s">
        <v>40</v>
      </c>
      <c r="AU25" s="16">
        <v>4072</v>
      </c>
      <c r="AV25" s="17">
        <f t="shared" si="17"/>
        <v>1.0496820278042003E-2</v>
      </c>
      <c r="AW25" s="12"/>
      <c r="AX25" s="13" t="s">
        <v>26</v>
      </c>
      <c r="AY25" s="16">
        <v>3932</v>
      </c>
      <c r="AZ25" s="17">
        <f t="shared" si="18"/>
        <v>1.0257667815393284E-2</v>
      </c>
      <c r="BA25" s="12"/>
      <c r="BB25" s="13" t="s">
        <v>58</v>
      </c>
      <c r="BC25" s="16">
        <v>3420</v>
      </c>
      <c r="BD25" s="17">
        <f t="shared" si="19"/>
        <v>9.4450351427111667E-3</v>
      </c>
      <c r="BE25" s="12"/>
      <c r="BF25" s="13" t="s">
        <v>40</v>
      </c>
      <c r="BG25" s="16">
        <v>3696</v>
      </c>
      <c r="BH25" s="17">
        <f t="shared" si="20"/>
        <v>1.0188526330007911E-2</v>
      </c>
      <c r="BI25" s="12"/>
      <c r="BJ25" s="13" t="s">
        <v>12</v>
      </c>
      <c r="BK25" s="16">
        <v>2931</v>
      </c>
      <c r="BL25" s="17">
        <f t="shared" si="21"/>
        <v>8.6202079320030003E-3</v>
      </c>
    </row>
    <row r="26" spans="2:64" x14ac:dyDescent="0.25">
      <c r="B26" s="13" t="s">
        <v>190</v>
      </c>
      <c r="C26" s="16">
        <v>1855911</v>
      </c>
      <c r="D26" s="17">
        <f t="shared" si="10"/>
        <v>5.8967538252807121E-3</v>
      </c>
      <c r="F26" s="13" t="s">
        <v>145</v>
      </c>
      <c r="G26" s="16">
        <v>3042992</v>
      </c>
      <c r="H26" s="17">
        <f t="shared" si="11"/>
        <v>9.6217773411537456E-3</v>
      </c>
      <c r="I26" s="12"/>
      <c r="J26" s="13" t="s">
        <v>90</v>
      </c>
      <c r="K26" s="16">
        <v>2848358</v>
      </c>
      <c r="L26" s="17">
        <f t="shared" si="12"/>
        <v>9.0209761469097691E-3</v>
      </c>
      <c r="M26" s="12"/>
      <c r="N26" s="13" t="s">
        <v>95</v>
      </c>
      <c r="O26" s="16">
        <v>2925913</v>
      </c>
      <c r="P26" s="17">
        <f t="shared" si="13"/>
        <v>9.261580848884449E-3</v>
      </c>
      <c r="Q26" s="12"/>
      <c r="R26" s="13" t="s">
        <v>171</v>
      </c>
      <c r="S26" s="16">
        <v>3423050</v>
      </c>
      <c r="T26" s="17">
        <f t="shared" si="0"/>
        <v>9.7493351252784365E-3</v>
      </c>
      <c r="U26" s="12"/>
      <c r="V26" s="13" t="s">
        <v>106</v>
      </c>
      <c r="W26" s="16">
        <v>3490879</v>
      </c>
      <c r="X26" s="17">
        <f t="shared" si="1"/>
        <v>1.0564482082312407E-2</v>
      </c>
      <c r="Y26" s="12"/>
      <c r="Z26" s="13" t="s">
        <v>147</v>
      </c>
      <c r="AA26" s="16">
        <v>3249845</v>
      </c>
      <c r="AB26" s="17">
        <f t="shared" si="14"/>
        <v>9.7103682394166814E-3</v>
      </c>
      <c r="AC26" s="12"/>
      <c r="AD26" s="13" t="s">
        <v>148</v>
      </c>
      <c r="AE26" s="16">
        <v>3264716</v>
      </c>
      <c r="AF26" s="17">
        <f t="shared" si="2"/>
        <v>9.3279631630376909E-3</v>
      </c>
      <c r="AG26" s="12"/>
      <c r="AH26" s="13" t="s">
        <v>93</v>
      </c>
      <c r="AI26" s="16">
        <v>1994395</v>
      </c>
      <c r="AJ26" s="17">
        <f t="shared" si="3"/>
        <v>8.1272708375582318E-3</v>
      </c>
      <c r="AK26" s="12"/>
      <c r="AL26" s="13" t="s">
        <v>7</v>
      </c>
      <c r="AM26" s="16">
        <v>2110</v>
      </c>
      <c r="AN26" s="17">
        <f t="shared" si="16"/>
        <v>5.8543623323113634E-3</v>
      </c>
      <c r="AO26" s="12"/>
      <c r="AP26" s="13" t="s">
        <v>16</v>
      </c>
      <c r="AQ26" s="16">
        <v>2969</v>
      </c>
      <c r="AR26" s="32">
        <f t="shared" si="15"/>
        <v>8.1056215174356867E-3</v>
      </c>
      <c r="AS26" s="12"/>
      <c r="AT26" s="13" t="s">
        <v>26</v>
      </c>
      <c r="AU26" s="16">
        <v>4033</v>
      </c>
      <c r="AV26" s="17">
        <f t="shared" si="17"/>
        <v>1.0396285899151128E-2</v>
      </c>
      <c r="AW26" s="12"/>
      <c r="AX26" s="13" t="s">
        <v>0</v>
      </c>
      <c r="AY26" s="16">
        <v>3859</v>
      </c>
      <c r="AZ26" s="17">
        <f t="shared" si="18"/>
        <v>1.0067227899186848E-2</v>
      </c>
      <c r="BA26" s="12"/>
      <c r="BB26" s="13" t="s">
        <v>16</v>
      </c>
      <c r="BC26" s="16">
        <v>3371</v>
      </c>
      <c r="BD26" s="17">
        <f t="shared" si="19"/>
        <v>9.309711539789281E-3</v>
      </c>
      <c r="BE26" s="12"/>
      <c r="BF26" s="13" t="s">
        <v>16</v>
      </c>
      <c r="BG26" s="16">
        <v>3478</v>
      </c>
      <c r="BH26" s="17">
        <f t="shared" si="20"/>
        <v>9.5875797012357992E-3</v>
      </c>
      <c r="BI26" s="12"/>
      <c r="BJ26" s="13" t="s">
        <v>40</v>
      </c>
      <c r="BK26" s="16">
        <v>2894</v>
      </c>
      <c r="BL26" s="17">
        <f t="shared" si="21"/>
        <v>8.5113892034174958E-3</v>
      </c>
    </row>
    <row r="27" spans="2:64" x14ac:dyDescent="0.25">
      <c r="B27" s="13" t="s">
        <v>90</v>
      </c>
      <c r="C27" s="16">
        <v>1721948</v>
      </c>
      <c r="D27" s="17">
        <f t="shared" si="10"/>
        <v>5.4711155092752144E-3</v>
      </c>
      <c r="F27" s="13" t="s">
        <v>90</v>
      </c>
      <c r="G27" s="16">
        <v>2669519</v>
      </c>
      <c r="H27" s="17">
        <f t="shared" si="11"/>
        <v>8.4408757650297483E-3</v>
      </c>
      <c r="I27" s="12"/>
      <c r="J27" s="13" t="s">
        <v>145</v>
      </c>
      <c r="K27" s="16">
        <v>2675363</v>
      </c>
      <c r="L27" s="17">
        <f t="shared" si="12"/>
        <v>8.4730872338817532E-3</v>
      </c>
      <c r="M27" s="12"/>
      <c r="N27" s="13" t="s">
        <v>145</v>
      </c>
      <c r="O27" s="16">
        <v>2774395</v>
      </c>
      <c r="P27" s="17">
        <f t="shared" si="13"/>
        <v>8.7819711656637687E-3</v>
      </c>
      <c r="Q27" s="12"/>
      <c r="R27" s="13" t="s">
        <v>90</v>
      </c>
      <c r="S27" s="16">
        <v>3304775</v>
      </c>
      <c r="T27" s="17">
        <f t="shared" si="0"/>
        <v>9.41247103858899E-3</v>
      </c>
      <c r="U27" s="12"/>
      <c r="V27" s="13" t="s">
        <v>95</v>
      </c>
      <c r="W27" s="16">
        <v>3261528</v>
      </c>
      <c r="X27" s="17">
        <f t="shared" si="1"/>
        <v>9.8703948538348702E-3</v>
      </c>
      <c r="Y27" s="12"/>
      <c r="Z27" s="13" t="s">
        <v>94</v>
      </c>
      <c r="AA27" s="16">
        <v>2630311</v>
      </c>
      <c r="AB27" s="17">
        <f t="shared" si="14"/>
        <v>7.8592327923911239E-3</v>
      </c>
      <c r="AC27" s="12"/>
      <c r="AD27" s="13" t="s">
        <v>149</v>
      </c>
      <c r="AE27" s="16">
        <v>2534054</v>
      </c>
      <c r="AF27" s="17">
        <f t="shared" si="2"/>
        <v>7.2403119797092037E-3</v>
      </c>
      <c r="AG27" s="12"/>
      <c r="AH27" s="13" t="s">
        <v>106</v>
      </c>
      <c r="AI27" s="16">
        <v>1476915</v>
      </c>
      <c r="AJ27" s="17">
        <f t="shared" si="3"/>
        <v>6.0185109815519573E-3</v>
      </c>
      <c r="AK27" s="12"/>
      <c r="AL27" s="13" t="s">
        <v>38</v>
      </c>
      <c r="AM27" s="16">
        <v>1656</v>
      </c>
      <c r="AN27" s="17">
        <f t="shared" si="16"/>
        <v>4.5947033281078754E-3</v>
      </c>
      <c r="AO27" s="12"/>
      <c r="AP27" s="13" t="s">
        <v>39</v>
      </c>
      <c r="AQ27" s="16">
        <v>2382</v>
      </c>
      <c r="AR27" s="32">
        <f t="shared" si="15"/>
        <v>6.5030617900073443E-3</v>
      </c>
      <c r="AS27" s="12"/>
      <c r="AT27" s="13" t="s">
        <v>0</v>
      </c>
      <c r="AU27" s="16">
        <v>3800</v>
      </c>
      <c r="AV27" s="17">
        <f t="shared" si="17"/>
        <v>9.7956574303928318E-3</v>
      </c>
      <c r="AW27" s="12"/>
      <c r="AX27" s="13" t="s">
        <v>16</v>
      </c>
      <c r="AY27" s="16">
        <v>3239</v>
      </c>
      <c r="AZ27" s="17">
        <f t="shared" si="18"/>
        <v>8.4497929944198497E-3</v>
      </c>
      <c r="BA27" s="12"/>
      <c r="BB27" s="13" t="s">
        <v>11</v>
      </c>
      <c r="BC27" s="16">
        <v>3361</v>
      </c>
      <c r="BD27" s="17">
        <f t="shared" si="19"/>
        <v>9.2820944779684889E-3</v>
      </c>
      <c r="BE27" s="12"/>
      <c r="BF27" s="13" t="s">
        <v>12</v>
      </c>
      <c r="BG27" s="16">
        <v>2694</v>
      </c>
      <c r="BH27" s="17">
        <f t="shared" si="20"/>
        <v>7.4263771463856368E-3</v>
      </c>
      <c r="BI27" s="12"/>
      <c r="BJ27" s="13" t="s">
        <v>59</v>
      </c>
      <c r="BK27" s="16">
        <v>2669</v>
      </c>
      <c r="BL27" s="17">
        <f t="shared" si="21"/>
        <v>7.8496536917488941E-3</v>
      </c>
    </row>
    <row r="28" spans="2:64" x14ac:dyDescent="0.25">
      <c r="B28" s="13" t="s">
        <v>188</v>
      </c>
      <c r="C28" s="16">
        <v>1512324</v>
      </c>
      <c r="D28" s="17">
        <f t="shared" si="10"/>
        <v>4.8050808104827371E-3</v>
      </c>
      <c r="F28" s="13" t="s">
        <v>188</v>
      </c>
      <c r="G28" s="16">
        <v>1648960</v>
      </c>
      <c r="H28" s="17">
        <f t="shared" si="11"/>
        <v>5.2139229956795416E-3</v>
      </c>
      <c r="I28" s="12"/>
      <c r="J28" s="13" t="s">
        <v>182</v>
      </c>
      <c r="K28" s="16">
        <v>1843632</v>
      </c>
      <c r="L28" s="17">
        <f t="shared" si="12"/>
        <v>5.8389290586645191E-3</v>
      </c>
      <c r="M28" s="12"/>
      <c r="N28" s="13" t="s">
        <v>182</v>
      </c>
      <c r="O28" s="16">
        <v>2062599</v>
      </c>
      <c r="P28" s="17">
        <f t="shared" si="13"/>
        <v>6.5288774469125423E-3</v>
      </c>
      <c r="Q28" s="12"/>
      <c r="R28" s="13" t="s">
        <v>148</v>
      </c>
      <c r="S28" s="16">
        <v>3298008</v>
      </c>
      <c r="T28" s="17">
        <f t="shared" si="0"/>
        <v>9.3931976564319199E-3</v>
      </c>
      <c r="U28" s="12"/>
      <c r="V28" s="13" t="s">
        <v>171</v>
      </c>
      <c r="W28" s="16">
        <v>2754737</v>
      </c>
      <c r="X28" s="17">
        <f t="shared" si="1"/>
        <v>8.3366881745208093E-3</v>
      </c>
      <c r="Y28" s="12"/>
      <c r="Z28" s="13" t="s">
        <v>105</v>
      </c>
      <c r="AA28" s="16">
        <v>1994437</v>
      </c>
      <c r="AB28" s="17">
        <f t="shared" si="14"/>
        <v>5.9592742731784092E-3</v>
      </c>
      <c r="AC28" s="12"/>
      <c r="AD28" s="13" t="s">
        <v>150</v>
      </c>
      <c r="AE28" s="16">
        <v>2034357</v>
      </c>
      <c r="AF28" s="17">
        <f t="shared" si="2"/>
        <v>5.8125751693157588E-3</v>
      </c>
      <c r="AG28" s="12"/>
      <c r="AH28" s="13" t="s">
        <v>107</v>
      </c>
      <c r="AI28" s="16">
        <v>1233342</v>
      </c>
      <c r="AJ28" s="17">
        <f t="shared" si="3"/>
        <v>5.0259374242994717E-3</v>
      </c>
      <c r="AK28" s="12"/>
      <c r="AL28" s="13" t="s">
        <v>39</v>
      </c>
      <c r="AM28" s="16">
        <v>1594</v>
      </c>
      <c r="AN28" s="17">
        <f t="shared" si="16"/>
        <v>4.422679411234272E-3</v>
      </c>
      <c r="AO28" s="12"/>
      <c r="AP28" s="13" t="s">
        <v>7</v>
      </c>
      <c r="AQ28" s="16">
        <v>2213</v>
      </c>
      <c r="AR28" s="32">
        <f t="shared" si="15"/>
        <v>6.0416774732519954E-3</v>
      </c>
      <c r="AS28" s="12"/>
      <c r="AT28" s="13" t="s">
        <v>3</v>
      </c>
      <c r="AU28" s="16">
        <v>3740</v>
      </c>
      <c r="AV28" s="17">
        <f t="shared" si="17"/>
        <v>9.640989155176102E-3</v>
      </c>
      <c r="AW28" s="12"/>
      <c r="AX28" s="13" t="s">
        <v>3</v>
      </c>
      <c r="AY28" s="16">
        <v>2278</v>
      </c>
      <c r="AZ28" s="17">
        <f t="shared" si="18"/>
        <v>5.9427688920310022E-3</v>
      </c>
      <c r="BA28" s="12"/>
      <c r="BB28" s="13" t="s">
        <v>3</v>
      </c>
      <c r="BC28" s="16">
        <v>2893</v>
      </c>
      <c r="BD28" s="17">
        <f t="shared" si="19"/>
        <v>7.9896159847553817E-3</v>
      </c>
      <c r="BE28" s="12"/>
      <c r="BF28" s="13" t="s">
        <v>3</v>
      </c>
      <c r="BG28" s="16">
        <v>2571</v>
      </c>
      <c r="BH28" s="17">
        <f t="shared" si="20"/>
        <v>7.0873109292343998E-3</v>
      </c>
      <c r="BI28" s="12"/>
      <c r="BJ28" s="13" t="s">
        <v>3</v>
      </c>
      <c r="BK28" s="16">
        <v>2411</v>
      </c>
      <c r="BL28" s="17">
        <f t="shared" si="21"/>
        <v>7.0908636383688953E-3</v>
      </c>
    </row>
    <row r="29" spans="2:64" x14ac:dyDescent="0.25">
      <c r="B29" s="13" t="s">
        <v>171</v>
      </c>
      <c r="C29" s="16">
        <v>1325347</v>
      </c>
      <c r="D29" s="17">
        <f t="shared" si="10"/>
        <v>4.2110020319262699E-3</v>
      </c>
      <c r="F29" s="13" t="s">
        <v>190</v>
      </c>
      <c r="G29" s="16">
        <v>1616522</v>
      </c>
      <c r="H29" s="17">
        <f t="shared" si="11"/>
        <v>5.1113557811116612E-3</v>
      </c>
      <c r="I29" s="12"/>
      <c r="J29" s="13" t="s">
        <v>188</v>
      </c>
      <c r="K29" s="16">
        <v>1828457</v>
      </c>
      <c r="L29" s="17">
        <f t="shared" si="12"/>
        <v>5.7908686276971497E-3</v>
      </c>
      <c r="M29" s="12"/>
      <c r="N29" s="13" t="s">
        <v>188</v>
      </c>
      <c r="O29" s="16">
        <v>1992278</v>
      </c>
      <c r="P29" s="17">
        <f t="shared" si="13"/>
        <v>6.3062858569116077E-3</v>
      </c>
      <c r="Q29" s="12"/>
      <c r="R29" s="13" t="s">
        <v>95</v>
      </c>
      <c r="S29" s="16">
        <v>3003325</v>
      </c>
      <c r="T29" s="17">
        <f t="shared" si="0"/>
        <v>8.5538983991255927E-3</v>
      </c>
      <c r="U29" s="12"/>
      <c r="V29" s="13" t="s">
        <v>94</v>
      </c>
      <c r="W29" s="16">
        <v>2343900</v>
      </c>
      <c r="X29" s="17">
        <f t="shared" si="1"/>
        <v>7.0933680464811437E-3</v>
      </c>
      <c r="Y29" s="12"/>
      <c r="Z29" s="13" t="s">
        <v>150</v>
      </c>
      <c r="AA29" s="16">
        <v>1910288</v>
      </c>
      <c r="AB29" s="17">
        <f t="shared" si="14"/>
        <v>5.7078414273107831E-3</v>
      </c>
      <c r="AC29" s="12"/>
      <c r="AD29" s="13" t="s">
        <v>105</v>
      </c>
      <c r="AE29" s="16">
        <v>1994528</v>
      </c>
      <c r="AF29" s="17">
        <f t="shared" si="2"/>
        <v>5.6987755479028616E-3</v>
      </c>
      <c r="AG29" s="12"/>
      <c r="AH29" s="13" t="s">
        <v>103</v>
      </c>
      <c r="AI29" s="16">
        <v>1140917</v>
      </c>
      <c r="AJ29" s="17">
        <f t="shared" si="3"/>
        <v>4.6493003954454484E-3</v>
      </c>
      <c r="AK29" s="12"/>
      <c r="AL29" s="13" t="s">
        <v>8</v>
      </c>
      <c r="AM29" s="16">
        <v>1256</v>
      </c>
      <c r="AN29" s="17">
        <f t="shared" si="16"/>
        <v>3.4848716063426884E-3</v>
      </c>
      <c r="AO29" s="12"/>
      <c r="AP29" s="13" t="s">
        <v>38</v>
      </c>
      <c r="AQ29" s="16">
        <v>1413</v>
      </c>
      <c r="AR29" s="32">
        <f t="shared" si="15"/>
        <v>3.8576097016290414E-3</v>
      </c>
      <c r="AS29" s="12"/>
      <c r="AT29" s="13" t="s">
        <v>16</v>
      </c>
      <c r="AU29" s="16">
        <v>3135</v>
      </c>
      <c r="AV29" s="17">
        <f t="shared" si="17"/>
        <v>8.0814173800740855E-3</v>
      </c>
      <c r="AW29" s="12"/>
      <c r="AX29" s="13" t="s">
        <v>12</v>
      </c>
      <c r="AY29" s="16">
        <v>2238</v>
      </c>
      <c r="AZ29" s="17">
        <f t="shared" si="18"/>
        <v>5.8384182530137772E-3</v>
      </c>
      <c r="BA29" s="12"/>
      <c r="BB29" s="13" t="s">
        <v>12</v>
      </c>
      <c r="BC29" s="16">
        <v>2449</v>
      </c>
      <c r="BD29" s="17">
        <f t="shared" si="19"/>
        <v>6.7634184399121781E-3</v>
      </c>
      <c r="BE29" s="12"/>
      <c r="BF29" s="13" t="s">
        <v>59</v>
      </c>
      <c r="BG29" s="16">
        <v>2507</v>
      </c>
      <c r="BH29" s="17">
        <f t="shared" si="20"/>
        <v>6.9108862308792842E-3</v>
      </c>
      <c r="BI29" s="12"/>
      <c r="BJ29" s="13" t="s">
        <v>64</v>
      </c>
      <c r="BK29" s="16">
        <v>2366</v>
      </c>
      <c r="BL29" s="17">
        <f t="shared" si="21"/>
        <v>6.9585165360351751E-3</v>
      </c>
    </row>
    <row r="30" spans="2:64" x14ac:dyDescent="0.25">
      <c r="B30" s="13" t="s">
        <v>282</v>
      </c>
      <c r="C30" s="16">
        <v>1266832</v>
      </c>
      <c r="D30" s="17">
        <f t="shared" si="10"/>
        <v>4.0250833375027224E-3</v>
      </c>
      <c r="F30" s="13" t="s">
        <v>182</v>
      </c>
      <c r="G30" s="16">
        <v>1257761</v>
      </c>
      <c r="H30" s="17">
        <f t="shared" si="11"/>
        <v>3.9769727591748112E-3</v>
      </c>
      <c r="I30" s="12"/>
      <c r="J30" s="13" t="s">
        <v>190</v>
      </c>
      <c r="K30" s="16">
        <v>1570113</v>
      </c>
      <c r="L30" s="17">
        <f t="shared" si="12"/>
        <v>4.9726726489271855E-3</v>
      </c>
      <c r="M30" s="12"/>
      <c r="N30" s="13" t="s">
        <v>190</v>
      </c>
      <c r="O30" s="16">
        <v>1674056</v>
      </c>
      <c r="P30" s="17">
        <f t="shared" si="13"/>
        <v>5.2989972666856828E-3</v>
      </c>
      <c r="Q30" s="12"/>
      <c r="R30" s="13" t="s">
        <v>166</v>
      </c>
      <c r="S30" s="16">
        <v>2758586</v>
      </c>
      <c r="T30" s="17">
        <f t="shared" si="0"/>
        <v>7.8568467845638659E-3</v>
      </c>
      <c r="U30" s="12"/>
      <c r="V30" s="13" t="s">
        <v>182</v>
      </c>
      <c r="W30" s="16">
        <v>2262315</v>
      </c>
      <c r="X30" s="17">
        <f t="shared" si="1"/>
        <v>6.8464665438265236E-3</v>
      </c>
      <c r="Y30" s="12"/>
      <c r="Z30" s="13" t="s">
        <v>106</v>
      </c>
      <c r="AA30" s="16">
        <v>1695970</v>
      </c>
      <c r="AB30" s="17">
        <f t="shared" si="14"/>
        <v>5.0674703633568708E-3</v>
      </c>
      <c r="AC30" s="12"/>
      <c r="AD30" s="13" t="s">
        <v>151</v>
      </c>
      <c r="AE30" s="16">
        <v>1509542</v>
      </c>
      <c r="AF30" s="17">
        <f t="shared" si="2"/>
        <v>4.3130710815452991E-3</v>
      </c>
      <c r="AG30" s="12"/>
      <c r="AH30" s="13" t="s">
        <v>108</v>
      </c>
      <c r="AI30" s="16">
        <v>1114848</v>
      </c>
      <c r="AJ30" s="17">
        <f t="shared" si="3"/>
        <v>4.5430677667714367E-3</v>
      </c>
      <c r="AK30" s="12"/>
      <c r="AL30" s="13" t="s">
        <v>17</v>
      </c>
      <c r="AM30" s="16">
        <v>432</v>
      </c>
      <c r="AN30" s="17">
        <f t="shared" si="16"/>
        <v>1.1986182595064023E-3</v>
      </c>
      <c r="AO30" s="12"/>
      <c r="AP30" s="13" t="s">
        <v>8</v>
      </c>
      <c r="AQ30" s="16">
        <v>1224</v>
      </c>
      <c r="AR30" s="32">
        <f t="shared" si="15"/>
        <v>3.3416236905831186E-3</v>
      </c>
      <c r="AS30" s="12"/>
      <c r="AT30" s="13" t="s">
        <v>7</v>
      </c>
      <c r="AU30" s="16">
        <v>2031</v>
      </c>
      <c r="AV30" s="17">
        <f t="shared" si="17"/>
        <v>5.2355211160862742E-3</v>
      </c>
      <c r="AW30" s="12"/>
      <c r="AX30" s="13" t="s">
        <v>44</v>
      </c>
      <c r="AY30" s="16">
        <v>2180</v>
      </c>
      <c r="AZ30" s="17">
        <f t="shared" si="18"/>
        <v>5.6871098264387994E-3</v>
      </c>
      <c r="BA30" s="12"/>
      <c r="BB30" s="13" t="s">
        <v>59</v>
      </c>
      <c r="BC30" s="16">
        <v>2363</v>
      </c>
      <c r="BD30" s="17">
        <f t="shared" si="19"/>
        <v>6.5259117082533593E-3</v>
      </c>
      <c r="BE30" s="12"/>
      <c r="BF30" s="13" t="s">
        <v>39</v>
      </c>
      <c r="BG30" s="16">
        <v>1947</v>
      </c>
      <c r="BH30" s="17">
        <f t="shared" si="20"/>
        <v>5.3671701202720251E-3</v>
      </c>
      <c r="BI30" s="12"/>
      <c r="BJ30" s="13" t="s">
        <v>39</v>
      </c>
      <c r="BK30" s="16">
        <v>1982</v>
      </c>
      <c r="BL30" s="17">
        <f t="shared" si="21"/>
        <v>5.8291545961207591E-3</v>
      </c>
    </row>
    <row r="31" spans="2:64" x14ac:dyDescent="0.25">
      <c r="B31" s="13" t="s">
        <v>191</v>
      </c>
      <c r="C31" s="16">
        <v>314160</v>
      </c>
      <c r="D31" s="17">
        <f t="shared" si="10"/>
        <v>9.9817511817656577E-4</v>
      </c>
      <c r="F31" s="13" t="s">
        <v>171</v>
      </c>
      <c r="G31" s="16">
        <v>1166220</v>
      </c>
      <c r="H31" s="17">
        <f t="shared" si="11"/>
        <v>3.687525031548003E-3</v>
      </c>
      <c r="I31" s="12"/>
      <c r="J31" s="13" t="s">
        <v>171</v>
      </c>
      <c r="K31" s="16">
        <v>1028366</v>
      </c>
      <c r="L31" s="17">
        <f t="shared" si="12"/>
        <v>3.2569168469318158E-3</v>
      </c>
      <c r="M31" s="12"/>
      <c r="N31" s="13" t="s">
        <v>171</v>
      </c>
      <c r="O31" s="16">
        <v>915001</v>
      </c>
      <c r="P31" s="17">
        <f t="shared" si="13"/>
        <v>2.8963115917356804E-3</v>
      </c>
      <c r="Q31" s="12"/>
      <c r="R31" s="13" t="s">
        <v>94</v>
      </c>
      <c r="S31" s="16">
        <v>2169033</v>
      </c>
      <c r="T31" s="17">
        <f t="shared" si="0"/>
        <v>6.1777156672523223E-3</v>
      </c>
      <c r="U31" s="12"/>
      <c r="V31" s="13" t="s">
        <v>147</v>
      </c>
      <c r="W31" s="16">
        <v>1917698</v>
      </c>
      <c r="X31" s="17">
        <f t="shared" si="1"/>
        <v>5.8035486650457766E-3</v>
      </c>
      <c r="Y31" s="12"/>
      <c r="Z31" s="13" t="s">
        <v>151</v>
      </c>
      <c r="AA31" s="16">
        <v>1500326</v>
      </c>
      <c r="AB31" s="17">
        <f t="shared" si="14"/>
        <v>4.4828962424888173E-3</v>
      </c>
      <c r="AC31" s="12"/>
      <c r="AD31" s="13" t="s">
        <v>107</v>
      </c>
      <c r="AE31" s="16">
        <v>1188970</v>
      </c>
      <c r="AF31" s="17">
        <f t="shared" si="2"/>
        <v>3.397131132373206E-3</v>
      </c>
      <c r="AG31" s="12"/>
      <c r="AH31" s="13" t="s">
        <v>109</v>
      </c>
      <c r="AI31" s="16">
        <v>1098411</v>
      </c>
      <c r="AJ31" s="17">
        <f t="shared" si="3"/>
        <v>4.4760860752023424E-3</v>
      </c>
      <c r="AK31" s="12"/>
      <c r="AL31" s="13" t="s">
        <v>37</v>
      </c>
      <c r="AM31" s="16">
        <v>236</v>
      </c>
      <c r="AN31" s="17">
        <f t="shared" si="16"/>
        <v>6.5480071584146052E-4</v>
      </c>
      <c r="AO31" s="12"/>
      <c r="AP31" s="13" t="s">
        <v>17</v>
      </c>
      <c r="AQ31" s="16">
        <v>488</v>
      </c>
      <c r="AR31" s="32">
        <f t="shared" si="15"/>
        <v>1.3322813406900016E-3</v>
      </c>
      <c r="AS31" s="12"/>
      <c r="AT31" s="13" t="s">
        <v>38</v>
      </c>
      <c r="AU31" s="16">
        <v>1946</v>
      </c>
      <c r="AV31" s="17">
        <f t="shared" si="17"/>
        <v>5.0164077261959077E-3</v>
      </c>
      <c r="AW31" s="12"/>
      <c r="AX31" s="13" t="s">
        <v>7</v>
      </c>
      <c r="AY31" s="16">
        <v>1962</v>
      </c>
      <c r="AZ31" s="17">
        <f t="shared" si="18"/>
        <v>5.1183988437949199E-3</v>
      </c>
      <c r="BA31" s="12"/>
      <c r="BB31" s="13" t="s">
        <v>39</v>
      </c>
      <c r="BC31" s="16">
        <v>1794</v>
      </c>
      <c r="BD31" s="17">
        <f t="shared" si="19"/>
        <v>4.9545008906502434E-3</v>
      </c>
      <c r="BE31" s="12"/>
      <c r="BF31" s="13" t="s">
        <v>8</v>
      </c>
      <c r="BG31" s="16">
        <v>1776</v>
      </c>
      <c r="BH31" s="17">
        <f t="shared" si="20"/>
        <v>4.8957853793544512E-3</v>
      </c>
      <c r="BI31" s="12"/>
      <c r="BJ31" s="13" t="s">
        <v>8</v>
      </c>
      <c r="BK31" s="16">
        <v>1718</v>
      </c>
      <c r="BL31" s="17">
        <f t="shared" si="21"/>
        <v>5.0527182624295983E-3</v>
      </c>
    </row>
    <row r="32" spans="2:64" x14ac:dyDescent="0.25">
      <c r="B32" s="13" t="s">
        <v>159</v>
      </c>
      <c r="C32" s="16">
        <v>140112</v>
      </c>
      <c r="D32" s="17">
        <f t="shared" si="10"/>
        <v>4.4517542703703526E-4</v>
      </c>
      <c r="F32" s="13" t="s">
        <v>191</v>
      </c>
      <c r="G32" s="16">
        <v>319433</v>
      </c>
      <c r="H32" s="17">
        <f t="shared" si="11"/>
        <v>1.010029997258213E-3</v>
      </c>
      <c r="I32" s="12"/>
      <c r="J32" s="13" t="s">
        <v>191</v>
      </c>
      <c r="K32" s="16">
        <v>323558</v>
      </c>
      <c r="L32" s="17">
        <f t="shared" si="12"/>
        <v>1.0247338993700341E-3</v>
      </c>
      <c r="M32" s="12"/>
      <c r="N32" s="13" t="s">
        <v>191</v>
      </c>
      <c r="O32" s="16">
        <v>297812</v>
      </c>
      <c r="P32" s="17">
        <f t="shared" si="13"/>
        <v>9.426835028136433E-4</v>
      </c>
      <c r="Q32" s="12"/>
      <c r="R32" s="13" t="s">
        <v>115</v>
      </c>
      <c r="S32" s="16">
        <v>1838121</v>
      </c>
      <c r="T32" s="17">
        <f t="shared" si="0"/>
        <v>5.235231045357773E-3</v>
      </c>
      <c r="U32" s="12"/>
      <c r="V32" s="13" t="s">
        <v>151</v>
      </c>
      <c r="W32" s="16">
        <v>1450029</v>
      </c>
      <c r="X32" s="17">
        <f t="shared" si="1"/>
        <v>4.3882372861773142E-3</v>
      </c>
      <c r="Y32" s="12"/>
      <c r="Z32" s="13" t="s">
        <v>107</v>
      </c>
      <c r="AA32" s="16">
        <v>1138793</v>
      </c>
      <c r="AB32" s="17">
        <f t="shared" si="14"/>
        <v>3.4026543968927875E-3</v>
      </c>
      <c r="AC32" s="12"/>
      <c r="AD32" s="13" t="s">
        <v>152</v>
      </c>
      <c r="AE32" s="16">
        <v>1135003</v>
      </c>
      <c r="AF32" s="17">
        <f t="shared" si="2"/>
        <v>3.2429363454393179E-3</v>
      </c>
      <c r="AG32" s="12"/>
      <c r="AH32" s="13" t="s">
        <v>110</v>
      </c>
      <c r="AI32" s="16">
        <v>1080604</v>
      </c>
      <c r="AJ32" s="17">
        <f t="shared" si="3"/>
        <v>4.4035215572385492E-3</v>
      </c>
      <c r="AK32" s="12"/>
      <c r="AL32" s="13" t="s">
        <v>20</v>
      </c>
      <c r="AM32" s="16">
        <v>234</v>
      </c>
      <c r="AN32" s="17">
        <f t="shared" si="16"/>
        <v>6.492515572326346E-4</v>
      </c>
      <c r="AO32" s="12"/>
      <c r="AP32" s="13" t="s">
        <v>37</v>
      </c>
      <c r="AQ32" s="16">
        <v>255</v>
      </c>
      <c r="AR32" s="32">
        <f t="shared" si="15"/>
        <v>6.9617160220481638E-4</v>
      </c>
      <c r="AS32" s="12"/>
      <c r="AT32" s="13" t="s">
        <v>39</v>
      </c>
      <c r="AU32" s="16">
        <v>1838</v>
      </c>
      <c r="AV32" s="17">
        <f t="shared" si="17"/>
        <v>4.7380048308057962E-3</v>
      </c>
      <c r="AW32" s="12"/>
      <c r="AX32" s="13" t="s">
        <v>39</v>
      </c>
      <c r="AY32" s="16">
        <v>1647</v>
      </c>
      <c r="AZ32" s="17">
        <f t="shared" si="18"/>
        <v>4.2966375615342677E-3</v>
      </c>
      <c r="BA32" s="12"/>
      <c r="BB32" s="13" t="s">
        <v>8</v>
      </c>
      <c r="BC32" s="16">
        <v>1787</v>
      </c>
      <c r="BD32" s="17">
        <f t="shared" si="19"/>
        <v>4.9351689473756885E-3</v>
      </c>
      <c r="BE32" s="12"/>
      <c r="BF32" s="13" t="s">
        <v>11</v>
      </c>
      <c r="BG32" s="16">
        <v>1520</v>
      </c>
      <c r="BH32" s="17">
        <f t="shared" si="20"/>
        <v>4.1900865859339897E-3</v>
      </c>
      <c r="BI32" s="12"/>
      <c r="BJ32" s="13" t="s">
        <v>65</v>
      </c>
      <c r="BK32" s="16">
        <v>1707</v>
      </c>
      <c r="BL32" s="17">
        <f t="shared" si="21"/>
        <v>5.0203667485258004E-3</v>
      </c>
    </row>
    <row r="33" spans="2:64" x14ac:dyDescent="0.25">
      <c r="B33" s="13" t="s">
        <v>117</v>
      </c>
      <c r="C33" s="16">
        <v>65856</v>
      </c>
      <c r="D33" s="17">
        <f t="shared" si="10"/>
        <v>2.092431263771197E-4</v>
      </c>
      <c r="F33" s="13" t="s">
        <v>184</v>
      </c>
      <c r="G33" s="16">
        <v>186216</v>
      </c>
      <c r="H33" s="17">
        <f t="shared" si="11"/>
        <v>5.888049950050102E-4</v>
      </c>
      <c r="I33" s="12"/>
      <c r="J33" s="13" t="s">
        <v>184</v>
      </c>
      <c r="K33" s="16">
        <v>173340</v>
      </c>
      <c r="L33" s="17">
        <f t="shared" si="12"/>
        <v>5.4898155544539674E-4</v>
      </c>
      <c r="M33" s="12"/>
      <c r="N33" s="13" t="s">
        <v>158</v>
      </c>
      <c r="O33" s="16">
        <v>187834</v>
      </c>
      <c r="P33" s="17">
        <f t="shared" si="13"/>
        <v>5.9456305678581747E-4</v>
      </c>
      <c r="Q33" s="12"/>
      <c r="R33" s="13" t="s">
        <v>182</v>
      </c>
      <c r="S33" s="16">
        <v>1791793</v>
      </c>
      <c r="T33" s="17">
        <f t="shared" si="0"/>
        <v>5.1032822868868483E-3</v>
      </c>
      <c r="U33" s="12"/>
      <c r="V33" s="13" t="s">
        <v>166</v>
      </c>
      <c r="W33" s="16">
        <v>1253786</v>
      </c>
      <c r="X33" s="17">
        <f t="shared" si="1"/>
        <v>3.7943451297092058E-3</v>
      </c>
      <c r="Y33" s="12"/>
      <c r="Z33" s="13" t="s">
        <v>152</v>
      </c>
      <c r="AA33" s="16">
        <v>1134335</v>
      </c>
      <c r="AB33" s="17">
        <f t="shared" si="14"/>
        <v>3.389334124199376E-3</v>
      </c>
      <c r="AC33" s="12"/>
      <c r="AD33" s="13" t="s">
        <v>153</v>
      </c>
      <c r="AE33" s="16">
        <v>1127259</v>
      </c>
      <c r="AF33" s="17">
        <f t="shared" si="2"/>
        <v>3.2208101492450505E-3</v>
      </c>
      <c r="AG33" s="12"/>
      <c r="AH33" s="13" t="s">
        <v>104</v>
      </c>
      <c r="AI33" s="16">
        <v>668265</v>
      </c>
      <c r="AJ33" s="17">
        <f t="shared" si="3"/>
        <v>2.7232171391629303E-3</v>
      </c>
      <c r="AK33" s="12"/>
      <c r="AL33" s="13" t="s">
        <v>32</v>
      </c>
      <c r="AM33" s="16">
        <v>141</v>
      </c>
      <c r="AN33" s="17">
        <f t="shared" si="16"/>
        <v>3.9121568192222852E-4</v>
      </c>
      <c r="AO33" s="12"/>
      <c r="AP33" s="13" t="s">
        <v>20</v>
      </c>
      <c r="AQ33" s="16">
        <v>228</v>
      </c>
      <c r="AR33" s="32">
        <f t="shared" si="15"/>
        <v>6.2245931491254169E-4</v>
      </c>
      <c r="AS33" s="12"/>
      <c r="AT33" s="13" t="s">
        <v>8</v>
      </c>
      <c r="AU33" s="16">
        <v>1393</v>
      </c>
      <c r="AV33" s="17">
        <f t="shared" si="17"/>
        <v>3.5908817896150563E-3</v>
      </c>
      <c r="AW33" s="12"/>
      <c r="AX33" s="13" t="s">
        <v>8</v>
      </c>
      <c r="AY33" s="16">
        <v>1548</v>
      </c>
      <c r="AZ33" s="17">
        <f t="shared" si="18"/>
        <v>4.038369729966634E-3</v>
      </c>
      <c r="BA33" s="12"/>
      <c r="BB33" s="13" t="s">
        <v>60</v>
      </c>
      <c r="BC33" s="16">
        <v>766</v>
      </c>
      <c r="BD33" s="17">
        <f t="shared" si="19"/>
        <v>2.1154669354727352E-3</v>
      </c>
      <c r="BE33" s="12"/>
      <c r="BF33" s="13" t="s">
        <v>60</v>
      </c>
      <c r="BG33" s="16">
        <v>859</v>
      </c>
      <c r="BH33" s="17">
        <f t="shared" si="20"/>
        <v>2.3679502482350638E-3</v>
      </c>
      <c r="BI33" s="12"/>
      <c r="BJ33" s="13" t="s">
        <v>5</v>
      </c>
      <c r="BK33" s="16">
        <v>1194</v>
      </c>
      <c r="BL33" s="17">
        <f t="shared" si="21"/>
        <v>3.5116097819213859E-3</v>
      </c>
    </row>
    <row r="34" spans="2:64" x14ac:dyDescent="0.25">
      <c r="B34" s="13" t="s">
        <v>186</v>
      </c>
      <c r="C34" s="16">
        <v>42967</v>
      </c>
      <c r="D34" s="17">
        <f t="shared" si="10"/>
        <v>1.3651830373915364E-4</v>
      </c>
      <c r="F34" s="13" t="s">
        <v>158</v>
      </c>
      <c r="G34" s="16">
        <v>137153</v>
      </c>
      <c r="H34" s="17">
        <f t="shared" si="11"/>
        <v>4.3367042294927482E-4</v>
      </c>
      <c r="I34" s="12"/>
      <c r="J34" s="13" t="s">
        <v>158</v>
      </c>
      <c r="K34" s="16">
        <v>165573</v>
      </c>
      <c r="L34" s="17">
        <f t="shared" si="12"/>
        <v>5.2438284919672715E-4</v>
      </c>
      <c r="M34" s="12"/>
      <c r="N34" s="13" t="s">
        <v>184</v>
      </c>
      <c r="O34" s="16">
        <v>165635</v>
      </c>
      <c r="P34" s="17">
        <f t="shared" si="13"/>
        <v>5.2429513246120979E-4</v>
      </c>
      <c r="Q34" s="12"/>
      <c r="R34" s="13" t="s">
        <v>151</v>
      </c>
      <c r="S34" s="16">
        <v>1590154</v>
      </c>
      <c r="T34" s="17">
        <f t="shared" si="0"/>
        <v>4.5289856259189921E-3</v>
      </c>
      <c r="U34" s="12"/>
      <c r="V34" s="13" t="s">
        <v>115</v>
      </c>
      <c r="W34" s="16">
        <v>755945</v>
      </c>
      <c r="X34" s="17">
        <f t="shared" si="1"/>
        <v>2.2877239250382645E-3</v>
      </c>
      <c r="Y34" s="12"/>
      <c r="Z34" s="13" t="s">
        <v>153</v>
      </c>
      <c r="AA34" s="16">
        <v>1097379</v>
      </c>
      <c r="AB34" s="17">
        <f t="shared" si="14"/>
        <v>3.2789115136884492E-3</v>
      </c>
      <c r="AC34" s="12"/>
      <c r="AD34" s="13" t="s">
        <v>108</v>
      </c>
      <c r="AE34" s="16">
        <v>1090489</v>
      </c>
      <c r="AF34" s="17">
        <f t="shared" si="2"/>
        <v>3.1157507181934995E-3</v>
      </c>
      <c r="AG34" s="12"/>
      <c r="AH34" s="13" t="s">
        <v>99</v>
      </c>
      <c r="AI34" s="16">
        <v>448945</v>
      </c>
      <c r="AJ34" s="17">
        <f t="shared" si="3"/>
        <v>1.8294759093196587E-3</v>
      </c>
      <c r="AK34" s="12"/>
      <c r="AL34" s="13" t="s">
        <v>77</v>
      </c>
      <c r="AM34" s="16">
        <v>126</v>
      </c>
      <c r="AN34" s="17">
        <f t="shared" si="16"/>
        <v>3.4959699235603402E-4</v>
      </c>
      <c r="AO34" s="12"/>
      <c r="AP34" s="13" t="s">
        <v>32</v>
      </c>
      <c r="AQ34" s="16">
        <v>209</v>
      </c>
      <c r="AR34" s="32">
        <f t="shared" si="15"/>
        <v>5.7058770533649657E-4</v>
      </c>
      <c r="AS34" s="12"/>
      <c r="AT34" s="13" t="s">
        <v>17</v>
      </c>
      <c r="AU34" s="16">
        <v>604</v>
      </c>
      <c r="AV34" s="17">
        <f t="shared" si="17"/>
        <v>1.5569939705150711E-3</v>
      </c>
      <c r="AW34" s="12"/>
      <c r="AX34" s="13" t="s">
        <v>38</v>
      </c>
      <c r="AY34" s="16">
        <v>824</v>
      </c>
      <c r="AZ34" s="17">
        <f t="shared" si="18"/>
        <v>2.1496231637548489E-3</v>
      </c>
      <c r="BA34" s="12"/>
      <c r="BB34" s="13" t="s">
        <v>17</v>
      </c>
      <c r="BC34" s="16">
        <v>620</v>
      </c>
      <c r="BD34" s="17">
        <f t="shared" si="19"/>
        <v>1.7122578328891589E-3</v>
      </c>
      <c r="BE34" s="12"/>
      <c r="BF34" s="13" t="s">
        <v>17</v>
      </c>
      <c r="BG34" s="16">
        <v>472</v>
      </c>
      <c r="BH34" s="17">
        <f t="shared" si="20"/>
        <v>1.3011321503689757E-3</v>
      </c>
      <c r="BI34" s="12"/>
      <c r="BJ34" s="13" t="s">
        <v>60</v>
      </c>
      <c r="BK34" s="16">
        <v>962</v>
      </c>
      <c r="BL34" s="17">
        <f t="shared" si="21"/>
        <v>2.8292869432230932E-3</v>
      </c>
    </row>
    <row r="35" spans="2:64" x14ac:dyDescent="0.25">
      <c r="B35" s="13" t="s">
        <v>158</v>
      </c>
      <c r="C35" s="16">
        <v>25629</v>
      </c>
      <c r="D35" s="17">
        <f t="shared" si="10"/>
        <v>8.1430577106401849E-5</v>
      </c>
      <c r="F35" s="13" t="s">
        <v>159</v>
      </c>
      <c r="G35" s="16">
        <v>130845</v>
      </c>
      <c r="H35" s="17">
        <f t="shared" si="11"/>
        <v>4.1372486559388322E-4</v>
      </c>
      <c r="I35" s="12"/>
      <c r="J35" s="13" t="s">
        <v>185</v>
      </c>
      <c r="K35" s="16">
        <v>163437</v>
      </c>
      <c r="L35" s="17">
        <f t="shared" si="12"/>
        <v>5.1761796744738268E-4</v>
      </c>
      <c r="M35" s="12"/>
      <c r="N35" s="13" t="s">
        <v>185</v>
      </c>
      <c r="O35" s="16">
        <v>164396</v>
      </c>
      <c r="P35" s="17">
        <f t="shared" si="13"/>
        <v>5.2037324596910703E-4</v>
      </c>
      <c r="Q35" s="12"/>
      <c r="R35" s="13" t="s">
        <v>184</v>
      </c>
      <c r="S35" s="16">
        <v>167891</v>
      </c>
      <c r="T35" s="17">
        <f t="shared" si="0"/>
        <v>4.7817753860391232E-4</v>
      </c>
      <c r="U35" s="12"/>
      <c r="V35" s="13" t="s">
        <v>155</v>
      </c>
      <c r="W35" s="16">
        <v>268743</v>
      </c>
      <c r="X35" s="17">
        <f t="shared" si="1"/>
        <v>8.1329963262745083E-4</v>
      </c>
      <c r="Y35" s="12"/>
      <c r="Z35" s="13" t="s">
        <v>108</v>
      </c>
      <c r="AA35" s="16">
        <v>1034956</v>
      </c>
      <c r="AB35" s="17">
        <f t="shared" si="14"/>
        <v>3.0923948285514328E-3</v>
      </c>
      <c r="AC35" s="12"/>
      <c r="AD35" s="13" t="s">
        <v>154</v>
      </c>
      <c r="AE35" s="16">
        <v>1069913</v>
      </c>
      <c r="AF35" s="17">
        <f t="shared" si="2"/>
        <v>3.0569608663219543E-3</v>
      </c>
      <c r="AG35" s="12"/>
      <c r="AH35" s="13" t="s">
        <v>112</v>
      </c>
      <c r="AI35" s="16">
        <v>362679</v>
      </c>
      <c r="AJ35" s="17">
        <f t="shared" si="3"/>
        <v>1.4779371489072035E-3</v>
      </c>
      <c r="AK35" s="12"/>
      <c r="AL35" s="13" t="s">
        <v>23</v>
      </c>
      <c r="AM35" s="16">
        <v>53</v>
      </c>
      <c r="AN35" s="17">
        <f t="shared" si="16"/>
        <v>1.4705270313388732E-4</v>
      </c>
      <c r="AO35" s="12"/>
      <c r="AP35" s="13" t="s">
        <v>29</v>
      </c>
      <c r="AQ35" s="16">
        <v>96</v>
      </c>
      <c r="AR35" s="32">
        <f t="shared" si="15"/>
        <v>2.6208813259475441E-4</v>
      </c>
      <c r="AS35" s="12"/>
      <c r="AT35" s="13" t="s">
        <v>20</v>
      </c>
      <c r="AU35" s="16">
        <v>207</v>
      </c>
      <c r="AV35" s="17">
        <f t="shared" si="17"/>
        <v>5.3360554949771473E-4</v>
      </c>
      <c r="AW35" s="12"/>
      <c r="AX35" s="13" t="s">
        <v>53</v>
      </c>
      <c r="AY35" s="16">
        <v>661</v>
      </c>
      <c r="AZ35" s="17">
        <f t="shared" si="18"/>
        <v>1.7243943097596543E-3</v>
      </c>
      <c r="BA35" s="12"/>
      <c r="BB35" s="13" t="s">
        <v>32</v>
      </c>
      <c r="BC35" s="16">
        <v>237</v>
      </c>
      <c r="BD35" s="17">
        <f t="shared" si="19"/>
        <v>6.5452436515279144E-4</v>
      </c>
      <c r="BE35" s="12"/>
      <c r="BF35" s="13" t="s">
        <v>7</v>
      </c>
      <c r="BG35" s="16">
        <v>256</v>
      </c>
      <c r="BH35" s="17">
        <f t="shared" si="20"/>
        <v>7.0569879342046143E-4</v>
      </c>
      <c r="BI35" s="12"/>
      <c r="BJ35" s="13" t="s">
        <v>17</v>
      </c>
      <c r="BK35" s="16">
        <v>473</v>
      </c>
      <c r="BL35" s="17">
        <f t="shared" si="21"/>
        <v>1.3911150978633295E-3</v>
      </c>
    </row>
    <row r="36" spans="2:64" x14ac:dyDescent="0.25">
      <c r="B36" s="13" t="s">
        <v>274</v>
      </c>
      <c r="C36" s="16">
        <v>10100</v>
      </c>
      <c r="D36" s="17">
        <f t="shared" si="10"/>
        <v>3.2090554792409332E-5</v>
      </c>
      <c r="F36" s="13" t="s">
        <v>117</v>
      </c>
      <c r="G36" s="16">
        <v>75486</v>
      </c>
      <c r="H36" s="17">
        <f t="shared" si="11"/>
        <v>2.3868267953853695E-4</v>
      </c>
      <c r="I36" s="12"/>
      <c r="J36" s="13" t="s">
        <v>159</v>
      </c>
      <c r="K36" s="16">
        <v>130754</v>
      </c>
      <c r="L36" s="17">
        <f t="shared" si="12"/>
        <v>4.141083091075771E-4</v>
      </c>
      <c r="M36" s="12"/>
      <c r="N36" s="13" t="s">
        <v>159</v>
      </c>
      <c r="O36" s="16">
        <v>127080</v>
      </c>
      <c r="P36" s="17">
        <f t="shared" si="13"/>
        <v>4.0225450800356532E-4</v>
      </c>
      <c r="Q36" s="12"/>
      <c r="R36" s="13" t="s">
        <v>185</v>
      </c>
      <c r="S36" s="16">
        <v>163665</v>
      </c>
      <c r="T36" s="17">
        <f t="shared" si="0"/>
        <v>4.6614128723760837E-4</v>
      </c>
      <c r="U36" s="12"/>
      <c r="V36" s="13" t="s">
        <v>90</v>
      </c>
      <c r="W36" s="16">
        <v>254445</v>
      </c>
      <c r="X36" s="17">
        <f t="shared" si="1"/>
        <v>7.7002945201881255E-4</v>
      </c>
      <c r="Y36" s="12"/>
      <c r="Z36" s="13" t="s">
        <v>154</v>
      </c>
      <c r="AA36" s="16">
        <v>1034134</v>
      </c>
      <c r="AB36" s="17">
        <f t="shared" si="14"/>
        <v>3.0899387352015034E-3</v>
      </c>
      <c r="AC36" s="12"/>
      <c r="AD36" s="13" t="s">
        <v>110</v>
      </c>
      <c r="AE36" s="16">
        <v>1043156</v>
      </c>
      <c r="AF36" s="17">
        <f t="shared" si="2"/>
        <v>2.9805106298072316E-3</v>
      </c>
      <c r="AG36" s="12"/>
      <c r="AH36" s="13" t="s">
        <v>90</v>
      </c>
      <c r="AI36" s="16">
        <v>263981</v>
      </c>
      <c r="AJ36" s="17">
        <f t="shared" si="3"/>
        <v>1.0757372952546812E-3</v>
      </c>
      <c r="AK36" s="12"/>
      <c r="AL36" s="13" t="s">
        <v>45</v>
      </c>
      <c r="AM36" s="16">
        <v>34</v>
      </c>
      <c r="AN36" s="17">
        <f t="shared" si="16"/>
        <v>9.4335696350040927E-5</v>
      </c>
      <c r="AO36" s="12"/>
      <c r="AP36" s="13" t="s">
        <v>31</v>
      </c>
      <c r="AQ36" s="16">
        <v>89</v>
      </c>
      <c r="AR36" s="32">
        <f t="shared" si="15"/>
        <v>2.4297753959305358E-4</v>
      </c>
      <c r="AS36" s="12"/>
      <c r="AT36" s="13" t="s">
        <v>29</v>
      </c>
      <c r="AU36" s="16">
        <v>97</v>
      </c>
      <c r="AV36" s="17">
        <f t="shared" si="17"/>
        <v>2.5004704493371174E-4</v>
      </c>
      <c r="AW36" s="12"/>
      <c r="AX36" s="13" t="s">
        <v>45</v>
      </c>
      <c r="AY36" s="16">
        <v>281</v>
      </c>
      <c r="AZ36" s="17">
        <f t="shared" si="18"/>
        <v>7.330632390960104E-4</v>
      </c>
      <c r="BA36" s="12"/>
      <c r="BB36" s="13" t="s">
        <v>7</v>
      </c>
      <c r="BC36" s="16">
        <v>159</v>
      </c>
      <c r="BD36" s="17">
        <f t="shared" si="19"/>
        <v>4.3911128295060691E-4</v>
      </c>
      <c r="BE36" s="12"/>
      <c r="BF36" s="13" t="s">
        <v>32</v>
      </c>
      <c r="BG36" s="16">
        <v>237</v>
      </c>
      <c r="BH36" s="17">
        <f t="shared" si="20"/>
        <v>6.5332271109628658E-4</v>
      </c>
      <c r="BI36" s="12"/>
      <c r="BJ36" s="13" t="s">
        <v>9</v>
      </c>
      <c r="BK36" s="16">
        <v>445</v>
      </c>
      <c r="BL36" s="17">
        <f t="shared" si="21"/>
        <v>1.30876578974457E-3</v>
      </c>
    </row>
    <row r="37" spans="2:64" x14ac:dyDescent="0.25">
      <c r="B37" s="13" t="s">
        <v>284</v>
      </c>
      <c r="C37" s="16">
        <v>5863</v>
      </c>
      <c r="D37" s="17">
        <f t="shared" si="10"/>
        <v>1.862840819286098E-5</v>
      </c>
      <c r="F37" s="13" t="s">
        <v>186</v>
      </c>
      <c r="G37" s="16">
        <v>46685</v>
      </c>
      <c r="H37" s="17">
        <f t="shared" si="11"/>
        <v>1.4761546371852525E-4</v>
      </c>
      <c r="I37" s="12"/>
      <c r="J37" s="13" t="s">
        <v>117</v>
      </c>
      <c r="K37" s="16">
        <v>83237</v>
      </c>
      <c r="L37" s="17">
        <f t="shared" si="12"/>
        <v>2.6361819389989898E-4</v>
      </c>
      <c r="M37" s="12"/>
      <c r="N37" s="13" t="s">
        <v>117</v>
      </c>
      <c r="O37" s="16">
        <v>116235</v>
      </c>
      <c r="P37" s="17">
        <f t="shared" si="13"/>
        <v>3.6792613108116472E-4</v>
      </c>
      <c r="Q37" s="12"/>
      <c r="R37" s="13" t="s">
        <v>117</v>
      </c>
      <c r="S37" s="16">
        <v>137879</v>
      </c>
      <c r="T37" s="17">
        <f t="shared" si="0"/>
        <v>3.9269907764662089E-4</v>
      </c>
      <c r="U37" s="12"/>
      <c r="V37" s="13" t="s">
        <v>184</v>
      </c>
      <c r="W37" s="16">
        <v>188443</v>
      </c>
      <c r="X37" s="17">
        <f t="shared" si="1"/>
        <v>5.7028693834337905E-4</v>
      </c>
      <c r="Y37" s="12"/>
      <c r="Z37" s="13" t="s">
        <v>110</v>
      </c>
      <c r="AA37" s="16">
        <v>970484</v>
      </c>
      <c r="AB37" s="17">
        <f t="shared" si="14"/>
        <v>2.8997558377282786E-3</v>
      </c>
      <c r="AC37" s="12"/>
      <c r="AD37" s="13" t="s">
        <v>155</v>
      </c>
      <c r="AE37" s="16">
        <v>436659</v>
      </c>
      <c r="AF37" s="17">
        <f t="shared" si="2"/>
        <v>1.2476243161147478E-3</v>
      </c>
      <c r="AG37" s="12"/>
      <c r="AH37" s="13" t="s">
        <v>115</v>
      </c>
      <c r="AI37" s="16">
        <v>152257</v>
      </c>
      <c r="AJ37" s="17">
        <f t="shared" si="3"/>
        <v>6.2045576523913455E-4</v>
      </c>
      <c r="AK37" s="12"/>
      <c r="AL37" s="13" t="s">
        <v>21</v>
      </c>
      <c r="AM37" s="16">
        <v>32</v>
      </c>
      <c r="AN37" s="17">
        <f t="shared" si="16"/>
        <v>8.8786537741214987E-5</v>
      </c>
      <c r="AO37" s="12"/>
      <c r="AP37" s="13" t="s">
        <v>44</v>
      </c>
      <c r="AQ37" s="16">
        <v>65</v>
      </c>
      <c r="AR37" s="32">
        <f t="shared" si="15"/>
        <v>1.7745550644436496E-4</v>
      </c>
      <c r="AS37" s="12"/>
      <c r="AT37" s="13" t="s">
        <v>45</v>
      </c>
      <c r="AU37" s="16">
        <v>89</v>
      </c>
      <c r="AV37" s="17">
        <f t="shared" si="17"/>
        <v>2.2942460823814791E-4</v>
      </c>
      <c r="AW37" s="12"/>
      <c r="AX37" s="13" t="s">
        <v>32</v>
      </c>
      <c r="AY37" s="16">
        <v>226</v>
      </c>
      <c r="AZ37" s="17">
        <f t="shared" si="18"/>
        <v>5.8958111044732505E-4</v>
      </c>
      <c r="BA37" s="12"/>
      <c r="BB37" s="13" t="s">
        <v>13</v>
      </c>
      <c r="BC37" s="16">
        <v>134</v>
      </c>
      <c r="BD37" s="17">
        <f t="shared" si="19"/>
        <v>3.7006862839862468E-4</v>
      </c>
      <c r="BE37" s="12"/>
      <c r="BF37" s="13" t="s">
        <v>29</v>
      </c>
      <c r="BG37" s="16">
        <v>114</v>
      </c>
      <c r="BH37" s="17">
        <f t="shared" si="20"/>
        <v>3.142564939450492E-4</v>
      </c>
      <c r="BI37" s="12"/>
      <c r="BJ37" s="13" t="s">
        <v>45</v>
      </c>
      <c r="BK37" s="16">
        <v>279</v>
      </c>
      <c r="BL37" s="17">
        <f t="shared" si="21"/>
        <v>8.2055203446906757E-4</v>
      </c>
    </row>
    <row r="38" spans="2:64" x14ac:dyDescent="0.25">
      <c r="B38" s="13" t="s">
        <v>181</v>
      </c>
      <c r="C38" s="16">
        <v>2236</v>
      </c>
      <c r="D38" s="17">
        <f t="shared" si="10"/>
        <v>7.1044040114680462E-6</v>
      </c>
      <c r="F38" s="13" t="s">
        <v>274</v>
      </c>
      <c r="G38" s="16">
        <v>11001</v>
      </c>
      <c r="H38" s="17">
        <f t="shared" si="11"/>
        <v>3.4784571411963079E-5</v>
      </c>
      <c r="I38" s="12"/>
      <c r="J38" s="13" t="s">
        <v>166</v>
      </c>
      <c r="K38" s="16">
        <v>63998</v>
      </c>
      <c r="L38" s="17">
        <f t="shared" si="12"/>
        <v>2.0268675196373891E-4</v>
      </c>
      <c r="M38" s="12"/>
      <c r="N38" s="13" t="s">
        <v>186</v>
      </c>
      <c r="O38" s="16">
        <v>49571</v>
      </c>
      <c r="P38" s="17">
        <f t="shared" si="13"/>
        <v>1.5691027869251445E-4</v>
      </c>
      <c r="Q38" s="12"/>
      <c r="R38" s="13" t="s">
        <v>159</v>
      </c>
      <c r="S38" s="16">
        <v>122217</v>
      </c>
      <c r="T38" s="17">
        <f t="shared" si="0"/>
        <v>3.4809146550770646E-4</v>
      </c>
      <c r="U38" s="12"/>
      <c r="V38" s="13" t="s">
        <v>185</v>
      </c>
      <c r="W38" s="16">
        <v>162120</v>
      </c>
      <c r="X38" s="17">
        <f t="shared" si="1"/>
        <v>4.9062537979244984E-4</v>
      </c>
      <c r="Y38" s="12"/>
      <c r="Z38" s="13" t="s">
        <v>115</v>
      </c>
      <c r="AA38" s="16">
        <v>555631</v>
      </c>
      <c r="AB38" s="17">
        <f t="shared" si="14"/>
        <v>1.6601965986794232E-3</v>
      </c>
      <c r="AC38" s="12"/>
      <c r="AD38" s="13" t="s">
        <v>156</v>
      </c>
      <c r="AE38" s="16">
        <v>403771</v>
      </c>
      <c r="AF38" s="17">
        <f t="shared" ref="AF38:AF60" si="22">AE38/$AE$61</f>
        <v>1.1536565552112011E-3</v>
      </c>
      <c r="AG38" s="12"/>
      <c r="AH38" s="13" t="s">
        <v>176</v>
      </c>
      <c r="AI38" s="16">
        <v>146500</v>
      </c>
      <c r="AJ38" s="17">
        <f t="shared" si="3"/>
        <v>5.9699566921411307E-4</v>
      </c>
      <c r="AK38" s="12"/>
      <c r="AL38" s="13" t="s">
        <v>13</v>
      </c>
      <c r="AM38" s="16">
        <v>1</v>
      </c>
      <c r="AN38" s="17">
        <f t="shared" si="16"/>
        <v>2.7745793044129683E-6</v>
      </c>
      <c r="AO38" s="12"/>
      <c r="AP38" s="13" t="s">
        <v>45</v>
      </c>
      <c r="AQ38" s="16">
        <v>57</v>
      </c>
      <c r="AR38" s="32">
        <f t="shared" si="15"/>
        <v>1.5561482872813542E-4</v>
      </c>
      <c r="AS38" s="12"/>
      <c r="AT38" s="13" t="s">
        <v>31</v>
      </c>
      <c r="AU38" s="16">
        <v>78</v>
      </c>
      <c r="AV38" s="17">
        <f t="shared" si="17"/>
        <v>2.0106875778174761E-4</v>
      </c>
      <c r="AW38" s="12"/>
      <c r="AX38" s="13" t="s">
        <v>20</v>
      </c>
      <c r="AY38" s="16">
        <v>178</v>
      </c>
      <c r="AZ38" s="17">
        <f t="shared" si="18"/>
        <v>4.6436034362665429E-4</v>
      </c>
      <c r="BA38" s="12"/>
      <c r="BB38" s="13" t="s">
        <v>29</v>
      </c>
      <c r="BC38" s="16">
        <v>105</v>
      </c>
      <c r="BD38" s="17">
        <f t="shared" si="19"/>
        <v>2.8997914911832532E-4</v>
      </c>
      <c r="BE38" s="12"/>
      <c r="BF38" s="13" t="s">
        <v>20</v>
      </c>
      <c r="BG38" s="16">
        <v>93</v>
      </c>
      <c r="BH38" s="17">
        <f t="shared" si="20"/>
        <v>2.5636713979727702E-4</v>
      </c>
      <c r="BI38" s="12"/>
      <c r="BJ38" s="13" t="s">
        <v>7</v>
      </c>
      <c r="BK38" s="16">
        <v>250</v>
      </c>
      <c r="BL38" s="17">
        <f t="shared" si="21"/>
        <v>7.3526167963178094E-4</v>
      </c>
    </row>
    <row r="39" spans="2:64" x14ac:dyDescent="0.25">
      <c r="B39" s="13" t="s">
        <v>166</v>
      </c>
      <c r="C39" s="16">
        <v>1554</v>
      </c>
      <c r="D39" s="17">
        <f t="shared" si="10"/>
        <v>4.9374972423172372E-6</v>
      </c>
      <c r="F39" s="13" t="s">
        <v>181</v>
      </c>
      <c r="G39" s="16">
        <v>2408</v>
      </c>
      <c r="H39" s="17">
        <f t="shared" si="11"/>
        <v>7.6139667266618572E-6</v>
      </c>
      <c r="I39" s="12"/>
      <c r="J39" s="13" t="s">
        <v>186</v>
      </c>
      <c r="K39" s="16">
        <v>48953</v>
      </c>
      <c r="L39" s="17">
        <f t="shared" si="12"/>
        <v>1.5503804132755572E-4</v>
      </c>
      <c r="M39" s="12"/>
      <c r="N39" s="13" t="s">
        <v>164</v>
      </c>
      <c r="O39" s="16">
        <v>16910</v>
      </c>
      <c r="P39" s="17">
        <f t="shared" si="13"/>
        <v>5.352631201086158E-5</v>
      </c>
      <c r="Q39" s="12"/>
      <c r="R39" s="13" t="s">
        <v>158</v>
      </c>
      <c r="S39" s="16">
        <v>69775</v>
      </c>
      <c r="T39" s="17">
        <f t="shared" si="0"/>
        <v>1.9872916211165567E-4</v>
      </c>
      <c r="U39" s="12"/>
      <c r="V39" s="13" t="s">
        <v>117</v>
      </c>
      <c r="W39" s="16">
        <v>139044</v>
      </c>
      <c r="X39" s="17">
        <f t="shared" si="1"/>
        <v>4.2079024986344307E-4</v>
      </c>
      <c r="Y39" s="12"/>
      <c r="Z39" s="13" t="s">
        <v>155</v>
      </c>
      <c r="AA39" s="16">
        <v>432444</v>
      </c>
      <c r="AB39" s="17">
        <f t="shared" si="14"/>
        <v>1.2921202343269625E-3</v>
      </c>
      <c r="AC39" s="12"/>
      <c r="AD39" s="13" t="s">
        <v>106</v>
      </c>
      <c r="AE39" s="16">
        <v>368017</v>
      </c>
      <c r="AF39" s="17">
        <f t="shared" si="22"/>
        <v>1.0515000445281127E-3</v>
      </c>
      <c r="AG39" s="12"/>
      <c r="AH39" s="13" t="s">
        <v>117</v>
      </c>
      <c r="AI39" s="16">
        <v>144906</v>
      </c>
      <c r="AJ39" s="17">
        <f t="shared" si="3"/>
        <v>5.9050003032860246E-4</v>
      </c>
      <c r="AK39" s="12"/>
      <c r="AL39" s="19" t="s">
        <v>35</v>
      </c>
      <c r="AM39" s="20">
        <f>SUM(AM6:AM38)</f>
        <v>360415</v>
      </c>
      <c r="AN39" s="33"/>
      <c r="AO39" s="12"/>
      <c r="AP39" s="13" t="s">
        <v>21</v>
      </c>
      <c r="AQ39" s="16">
        <v>10</v>
      </c>
      <c r="AR39" s="32">
        <f t="shared" si="15"/>
        <v>2.730084714528692E-5</v>
      </c>
      <c r="AS39" s="12"/>
      <c r="AT39" s="13" t="s">
        <v>37</v>
      </c>
      <c r="AU39" s="16">
        <v>11</v>
      </c>
      <c r="AV39" s="17">
        <f t="shared" si="17"/>
        <v>2.8355850456400302E-5</v>
      </c>
      <c r="AW39" s="12"/>
      <c r="AX39" s="13" t="s">
        <v>29</v>
      </c>
      <c r="AY39" s="16">
        <v>101</v>
      </c>
      <c r="AZ39" s="17">
        <f t="shared" si="18"/>
        <v>2.6348536351849486E-4</v>
      </c>
      <c r="BA39" s="12"/>
      <c r="BB39" s="13" t="s">
        <v>20</v>
      </c>
      <c r="BC39" s="16">
        <v>103</v>
      </c>
      <c r="BD39" s="17">
        <f t="shared" si="19"/>
        <v>2.8445573675416671E-4</v>
      </c>
      <c r="BE39" s="12"/>
      <c r="BF39" s="13" t="s">
        <v>37</v>
      </c>
      <c r="BG39" s="16">
        <v>27</v>
      </c>
      <c r="BH39" s="17">
        <f t="shared" si="20"/>
        <v>7.4429169618564286E-5</v>
      </c>
      <c r="BI39" s="12"/>
      <c r="BJ39" s="13" t="s">
        <v>32</v>
      </c>
      <c r="BK39" s="16">
        <v>229</v>
      </c>
      <c r="BL39" s="17">
        <f t="shared" si="21"/>
        <v>6.7349969854271134E-4</v>
      </c>
    </row>
    <row r="40" spans="2:64" x14ac:dyDescent="0.25">
      <c r="B40" s="19" t="s">
        <v>35</v>
      </c>
      <c r="C40" s="20">
        <f>SUM(C4:C39)</f>
        <v>314734353</v>
      </c>
      <c r="D40" s="33"/>
      <c r="F40" s="19" t="s">
        <v>35</v>
      </c>
      <c r="G40" s="20">
        <f>SUM(G4:G39)</f>
        <v>316260904</v>
      </c>
      <c r="H40" s="33"/>
      <c r="I40" s="12"/>
      <c r="J40" s="13" t="s">
        <v>164</v>
      </c>
      <c r="K40" s="16">
        <v>10056</v>
      </c>
      <c r="L40" s="17">
        <f t="shared" si="12"/>
        <v>3.1848151157026136E-5</v>
      </c>
      <c r="M40" s="12"/>
      <c r="N40" s="13" t="s">
        <v>181</v>
      </c>
      <c r="O40" s="16">
        <v>11594</v>
      </c>
      <c r="P40" s="17">
        <f t="shared" si="13"/>
        <v>3.6699234858304505E-5</v>
      </c>
      <c r="Q40" s="12"/>
      <c r="R40" s="13" t="s">
        <v>186</v>
      </c>
      <c r="S40" s="16">
        <v>50109</v>
      </c>
      <c r="T40" s="17">
        <f t="shared" si="0"/>
        <v>1.427175863024429E-4</v>
      </c>
      <c r="U40" s="12"/>
      <c r="V40" s="13" t="s">
        <v>159</v>
      </c>
      <c r="W40" s="16">
        <v>116243</v>
      </c>
      <c r="X40" s="17">
        <f t="shared" si="1"/>
        <v>3.5178735518883386E-4</v>
      </c>
      <c r="Y40" s="12"/>
      <c r="Z40" s="13" t="s">
        <v>156</v>
      </c>
      <c r="AA40" s="16">
        <v>432193</v>
      </c>
      <c r="AB40" s="17">
        <f t="shared" si="14"/>
        <v>1.2913702593502809E-3</v>
      </c>
      <c r="AC40" s="12"/>
      <c r="AD40" s="13" t="s">
        <v>115</v>
      </c>
      <c r="AE40" s="16">
        <v>354243</v>
      </c>
      <c r="AF40" s="17">
        <f t="shared" si="22"/>
        <v>1.0121449016588153E-3</v>
      </c>
      <c r="AG40" s="12"/>
      <c r="AH40" s="13" t="s">
        <v>118</v>
      </c>
      <c r="AI40" s="16">
        <v>131965</v>
      </c>
      <c r="AJ40" s="17">
        <f t="shared" si="3"/>
        <v>5.3776473370539541E-4</v>
      </c>
      <c r="AK40" s="12"/>
      <c r="AL40" s="12"/>
      <c r="AM40" s="12"/>
      <c r="AN40" s="12"/>
      <c r="AO40" s="12"/>
      <c r="AP40" s="24" t="s">
        <v>13</v>
      </c>
      <c r="AQ40" s="16">
        <v>1</v>
      </c>
      <c r="AR40" s="32">
        <f t="shared" si="15"/>
        <v>2.7300847145286919E-6</v>
      </c>
      <c r="AS40" s="12"/>
      <c r="AT40" s="24" t="s">
        <v>13</v>
      </c>
      <c r="AU40" s="16">
        <v>1</v>
      </c>
      <c r="AV40" s="17">
        <f t="shared" si="17"/>
        <v>2.5778045869454819E-6</v>
      </c>
      <c r="AW40" s="12"/>
      <c r="AX40" s="13" t="s">
        <v>31</v>
      </c>
      <c r="AY40" s="16">
        <v>67</v>
      </c>
      <c r="AZ40" s="17">
        <f t="shared" si="18"/>
        <v>1.7478732035385302E-4</v>
      </c>
      <c r="BA40" s="12"/>
      <c r="BB40" s="13" t="s">
        <v>31</v>
      </c>
      <c r="BC40" s="16">
        <v>50</v>
      </c>
      <c r="BD40" s="17">
        <f t="shared" si="19"/>
        <v>1.3808530910396443E-4</v>
      </c>
      <c r="BE40" s="12"/>
      <c r="BF40" s="13" t="s">
        <v>31</v>
      </c>
      <c r="BG40" s="16">
        <v>26</v>
      </c>
      <c r="BH40" s="17">
        <f t="shared" si="20"/>
        <v>7.1672533706765618E-5</v>
      </c>
      <c r="BI40" s="12"/>
      <c r="BJ40" s="13" t="s">
        <v>33</v>
      </c>
      <c r="BK40" s="16">
        <v>178</v>
      </c>
      <c r="BL40" s="17">
        <f t="shared" si="21"/>
        <v>5.2350631589782805E-4</v>
      </c>
    </row>
    <row r="41" spans="2:64" x14ac:dyDescent="0.25">
      <c r="B41" s="12"/>
      <c r="C41" s="12"/>
      <c r="D41" s="12"/>
      <c r="F41" s="12"/>
      <c r="G41" s="12"/>
      <c r="H41" s="12"/>
      <c r="I41" s="12"/>
      <c r="J41" s="13" t="s">
        <v>181</v>
      </c>
      <c r="K41" s="16">
        <v>2586</v>
      </c>
      <c r="L41" s="17">
        <f t="shared" si="12"/>
        <v>8.1900675111445489E-6</v>
      </c>
      <c r="M41" s="12"/>
      <c r="N41" s="13" t="s">
        <v>166</v>
      </c>
      <c r="O41" s="16">
        <v>-347842</v>
      </c>
      <c r="P41" s="17">
        <f t="shared" si="13"/>
        <v>-1.1010466837659441E-3</v>
      </c>
      <c r="Q41" s="12"/>
      <c r="R41" s="13" t="s">
        <v>125</v>
      </c>
      <c r="S41" s="16">
        <v>47186</v>
      </c>
      <c r="T41" s="17">
        <f t="shared" si="0"/>
        <v>1.3439246497170309E-4</v>
      </c>
      <c r="U41" s="12"/>
      <c r="V41" s="13" t="s">
        <v>158</v>
      </c>
      <c r="W41" s="16">
        <v>61422</v>
      </c>
      <c r="X41" s="17">
        <f t="shared" si="1"/>
        <v>1.8588201380219499E-4</v>
      </c>
      <c r="Y41" s="12"/>
      <c r="Z41" s="13" t="s">
        <v>90</v>
      </c>
      <c r="AA41" s="16">
        <v>239011</v>
      </c>
      <c r="AB41" s="17">
        <f t="shared" si="14"/>
        <v>7.1415246673955848E-4</v>
      </c>
      <c r="AC41" s="12"/>
      <c r="AD41" s="13" t="s">
        <v>90</v>
      </c>
      <c r="AE41" s="16">
        <v>293088</v>
      </c>
      <c r="AF41" s="17">
        <f t="shared" si="22"/>
        <v>8.374125245590706E-4</v>
      </c>
      <c r="AG41" s="12"/>
      <c r="AH41" s="13" t="s">
        <v>120</v>
      </c>
      <c r="AI41" s="16">
        <v>108900</v>
      </c>
      <c r="AJ41" s="17">
        <f t="shared" si="3"/>
        <v>4.4377357254209496E-4</v>
      </c>
      <c r="AK41" s="12"/>
      <c r="AL41" s="12"/>
      <c r="AM41" s="12"/>
      <c r="AN41" s="12"/>
      <c r="AO41" s="12"/>
      <c r="AP41" s="19" t="s">
        <v>35</v>
      </c>
      <c r="AQ41" s="20">
        <f>SUM(AQ6:AQ40)</f>
        <v>366289</v>
      </c>
      <c r="AR41" s="33"/>
      <c r="AS41" s="12"/>
      <c r="AT41" s="19" t="s">
        <v>35</v>
      </c>
      <c r="AU41" s="20">
        <f>SUM(AU6:AU40)</f>
        <v>387927</v>
      </c>
      <c r="AV41" s="33"/>
      <c r="AW41" s="12"/>
      <c r="AX41" s="13" t="s">
        <v>37</v>
      </c>
      <c r="AY41" s="16">
        <v>54</v>
      </c>
      <c r="AZ41" s="17">
        <f t="shared" si="18"/>
        <v>1.4087336267325467E-4</v>
      </c>
      <c r="BA41" s="12"/>
      <c r="BB41" s="13" t="s">
        <v>37</v>
      </c>
      <c r="BC41" s="16">
        <v>35</v>
      </c>
      <c r="BD41" s="17">
        <f t="shared" si="19"/>
        <v>9.6659716372775103E-5</v>
      </c>
      <c r="BE41" s="12"/>
      <c r="BF41" s="13" t="s">
        <v>9</v>
      </c>
      <c r="BG41" s="16">
        <v>7</v>
      </c>
      <c r="BH41" s="17">
        <f t="shared" si="20"/>
        <v>1.9296451382590742E-5</v>
      </c>
      <c r="BI41" s="12"/>
      <c r="BJ41" s="13" t="s">
        <v>29</v>
      </c>
      <c r="BK41" s="16">
        <v>112</v>
      </c>
      <c r="BL41" s="17">
        <f t="shared" si="21"/>
        <v>3.2939723247503785E-4</v>
      </c>
    </row>
    <row r="42" spans="2:64" x14ac:dyDescent="0.25">
      <c r="B42" s="12"/>
      <c r="C42" s="12"/>
      <c r="D42" s="12"/>
      <c r="F42" s="12"/>
      <c r="G42" s="12"/>
      <c r="H42" s="12"/>
      <c r="I42" s="12"/>
      <c r="J42" s="19" t="s">
        <v>35</v>
      </c>
      <c r="K42" s="20">
        <f>SUM(K4:K41)</f>
        <v>315748313</v>
      </c>
      <c r="L42" s="33"/>
      <c r="M42" s="12"/>
      <c r="N42" s="19" t="s">
        <v>35</v>
      </c>
      <c r="O42" s="20">
        <f>SUM(O4:O41)</f>
        <v>315919393</v>
      </c>
      <c r="P42" s="33"/>
      <c r="Q42" s="12"/>
      <c r="R42" s="13" t="s">
        <v>163</v>
      </c>
      <c r="S42" s="16">
        <v>46661</v>
      </c>
      <c r="T42" s="17">
        <f>S42/$S$44</f>
        <v>1.3289719001493322E-4</v>
      </c>
      <c r="U42" s="12"/>
      <c r="V42" s="13" t="s">
        <v>186</v>
      </c>
      <c r="W42" s="16">
        <v>53339</v>
      </c>
      <c r="X42" s="17">
        <f t="shared" si="1"/>
        <v>1.6142034994294028E-4</v>
      </c>
      <c r="Y42" s="12"/>
      <c r="Z42" s="13" t="s">
        <v>95</v>
      </c>
      <c r="AA42" s="16">
        <v>209549</v>
      </c>
      <c r="AB42" s="17">
        <f t="shared" si="14"/>
        <v>6.2612153939696393E-4</v>
      </c>
      <c r="AC42" s="12"/>
      <c r="AD42" s="13" t="s">
        <v>157</v>
      </c>
      <c r="AE42" s="16">
        <v>184157</v>
      </c>
      <c r="AF42" s="17">
        <f t="shared" si="22"/>
        <v>5.2617431721948616E-4</v>
      </c>
      <c r="AG42" s="12"/>
      <c r="AH42" s="13" t="s">
        <v>122</v>
      </c>
      <c r="AI42" s="16">
        <v>83979</v>
      </c>
      <c r="AJ42" s="17">
        <f t="shared" si="3"/>
        <v>3.4221910788349489E-4</v>
      </c>
      <c r="AK42" s="12"/>
      <c r="AL42" s="12"/>
      <c r="AM42" s="12"/>
      <c r="AN42" s="12"/>
      <c r="AO42" s="12"/>
      <c r="AP42" s="12"/>
      <c r="AQ42" s="12"/>
      <c r="AR42" s="12"/>
      <c r="AS42" s="12"/>
      <c r="AT42" s="12"/>
      <c r="AU42" s="12"/>
      <c r="AV42" s="12"/>
      <c r="AW42" s="12"/>
      <c r="AX42" s="13" t="s">
        <v>13</v>
      </c>
      <c r="AY42" s="16">
        <v>1</v>
      </c>
      <c r="AZ42" s="17">
        <f t="shared" si="18"/>
        <v>2.608765975430642E-6</v>
      </c>
      <c r="BA42" s="12"/>
      <c r="BB42" s="13" t="s">
        <v>26</v>
      </c>
      <c r="BC42" s="16">
        <v>10</v>
      </c>
      <c r="BD42" s="17">
        <f t="shared" si="19"/>
        <v>2.7617061820792887E-5</v>
      </c>
      <c r="BE42" s="12"/>
      <c r="BF42" s="13" t="s">
        <v>13</v>
      </c>
      <c r="BG42" s="16">
        <v>1</v>
      </c>
      <c r="BH42" s="17">
        <f t="shared" si="20"/>
        <v>2.7566359117986775E-6</v>
      </c>
      <c r="BI42" s="12"/>
      <c r="BJ42" s="13" t="s">
        <v>20</v>
      </c>
      <c r="BK42" s="16">
        <v>80</v>
      </c>
      <c r="BL42" s="17">
        <f t="shared" si="21"/>
        <v>2.352837374821699E-4</v>
      </c>
    </row>
    <row r="43" spans="2:64" x14ac:dyDescent="0.25">
      <c r="B43" s="12"/>
      <c r="C43" s="12"/>
      <c r="D43" s="12"/>
      <c r="F43" s="12"/>
      <c r="G43" s="12"/>
      <c r="H43" s="12"/>
      <c r="I43" s="12"/>
      <c r="J43" s="12"/>
      <c r="K43" s="12"/>
      <c r="L43" s="12"/>
      <c r="M43" s="12"/>
      <c r="N43" s="12"/>
      <c r="O43" s="12"/>
      <c r="P43" s="12"/>
      <c r="Q43" s="12"/>
      <c r="R43" s="13" t="s">
        <v>164</v>
      </c>
      <c r="S43" s="16">
        <v>7618</v>
      </c>
      <c r="T43" s="17">
        <f>S43/$S$44</f>
        <v>2.1697151658424835E-5</v>
      </c>
      <c r="U43" s="12"/>
      <c r="V43" s="13" t="s">
        <v>125</v>
      </c>
      <c r="W43" s="16">
        <v>50119</v>
      </c>
      <c r="X43" s="17">
        <f t="shared" si="1"/>
        <v>1.5167563169144949E-4</v>
      </c>
      <c r="Y43" s="12"/>
      <c r="Z43" s="13" t="s">
        <v>157</v>
      </c>
      <c r="AA43" s="16">
        <v>205449</v>
      </c>
      <c r="AB43" s="17">
        <f t="shared" si="14"/>
        <v>6.1387095212846079E-4</v>
      </c>
      <c r="AC43" s="12"/>
      <c r="AD43" s="13" t="s">
        <v>117</v>
      </c>
      <c r="AE43" s="16">
        <v>146259</v>
      </c>
      <c r="AF43" s="17">
        <f t="shared" si="22"/>
        <v>4.1789195882972047E-4</v>
      </c>
      <c r="AG43" s="12"/>
      <c r="AH43" s="13" t="s">
        <v>123</v>
      </c>
      <c r="AI43" s="16">
        <v>78985</v>
      </c>
      <c r="AJ43" s="17">
        <f t="shared" si="3"/>
        <v>3.2186827940530185E-4</v>
      </c>
      <c r="AK43" s="12"/>
      <c r="AL43" s="12"/>
      <c r="AM43" s="12"/>
      <c r="AN43" s="12"/>
      <c r="AO43" s="12"/>
      <c r="AP43" s="12"/>
      <c r="AQ43" s="29"/>
      <c r="AR43" s="12"/>
      <c r="AS43" s="12"/>
      <c r="AT43" s="12"/>
      <c r="AU43" s="12"/>
      <c r="AV43" s="12"/>
      <c r="AW43" s="12"/>
      <c r="AX43" s="19" t="s">
        <v>35</v>
      </c>
      <c r="AY43" s="20">
        <f>SUM(AY6:AY42)</f>
        <v>383323</v>
      </c>
      <c r="AZ43" s="33"/>
      <c r="BA43" s="12"/>
      <c r="BB43" s="13" t="s">
        <v>9</v>
      </c>
      <c r="BC43" s="16">
        <v>2</v>
      </c>
      <c r="BD43" s="17">
        <f t="shared" si="19"/>
        <v>5.5234123641585772E-6</v>
      </c>
      <c r="BE43" s="12"/>
      <c r="BF43" s="19" t="s">
        <v>35</v>
      </c>
      <c r="BG43" s="20">
        <f>SUM(BG6:BG42)</f>
        <v>362761</v>
      </c>
      <c r="BH43" s="33"/>
      <c r="BI43" s="12"/>
      <c r="BJ43" s="13" t="s">
        <v>37</v>
      </c>
      <c r="BK43" s="16">
        <v>25</v>
      </c>
      <c r="BL43" s="17">
        <f t="shared" si="21"/>
        <v>7.3526167963178089E-5</v>
      </c>
    </row>
    <row r="44" spans="2:64" x14ac:dyDescent="0.25">
      <c r="B44" s="12"/>
      <c r="C44" s="12"/>
      <c r="D44" s="12"/>
      <c r="F44" s="12"/>
      <c r="G44" s="12"/>
      <c r="H44" s="12"/>
      <c r="I44" s="12"/>
      <c r="J44" s="12"/>
      <c r="K44" s="12"/>
      <c r="L44" s="12"/>
      <c r="M44" s="12"/>
      <c r="N44" s="12"/>
      <c r="O44" s="12"/>
      <c r="P44" s="12"/>
      <c r="Q44" s="12"/>
      <c r="R44" s="19" t="s">
        <v>35</v>
      </c>
      <c r="S44" s="20">
        <f>SUM(S6:S43)</f>
        <v>351105994</v>
      </c>
      <c r="T44" s="33"/>
      <c r="U44" s="12"/>
      <c r="V44" s="13" t="s">
        <v>163</v>
      </c>
      <c r="W44" s="16">
        <v>44171</v>
      </c>
      <c r="X44" s="17">
        <f t="shared" si="1"/>
        <v>1.3367513971633544E-4</v>
      </c>
      <c r="Y44" s="12"/>
      <c r="Z44" s="13" t="s">
        <v>116</v>
      </c>
      <c r="AA44" s="16">
        <v>160523</v>
      </c>
      <c r="AB44" s="17">
        <f t="shared" si="14"/>
        <v>4.7963439514680975E-4</v>
      </c>
      <c r="AC44" s="12"/>
      <c r="AD44" s="13" t="s">
        <v>116</v>
      </c>
      <c r="AE44" s="16">
        <v>145537</v>
      </c>
      <c r="AF44" s="17">
        <f t="shared" si="22"/>
        <v>4.1582905675685615E-4</v>
      </c>
      <c r="AG44" s="12"/>
      <c r="AH44" s="13" t="s">
        <v>124</v>
      </c>
      <c r="AI44" s="16">
        <v>74229</v>
      </c>
      <c r="AJ44" s="17">
        <f t="shared" si="3"/>
        <v>3.024873141985966E-4</v>
      </c>
      <c r="AK44" s="12"/>
      <c r="AL44" s="12"/>
      <c r="AM44" s="12"/>
      <c r="AN44" s="12"/>
      <c r="AO44" s="12"/>
      <c r="AP44" s="12"/>
      <c r="AQ44" s="12"/>
      <c r="AR44" s="12"/>
      <c r="AS44" s="12"/>
      <c r="AT44" s="12"/>
      <c r="AU44" s="12"/>
      <c r="AV44" s="12"/>
      <c r="AW44" s="12"/>
      <c r="AX44" s="12"/>
      <c r="AY44" s="12"/>
      <c r="AZ44" s="12"/>
      <c r="BA44" s="12"/>
      <c r="BB44" s="13" t="s">
        <v>38</v>
      </c>
      <c r="BC44" s="16">
        <v>1</v>
      </c>
      <c r="BD44" s="17">
        <f t="shared" si="19"/>
        <v>2.7617061820792886E-6</v>
      </c>
      <c r="BE44" s="12"/>
      <c r="BF44" s="12"/>
      <c r="BG44" s="12"/>
      <c r="BH44" s="12"/>
      <c r="BI44" s="12"/>
      <c r="BJ44" s="13" t="s">
        <v>31</v>
      </c>
      <c r="BK44" s="16">
        <v>13</v>
      </c>
      <c r="BL44" s="17">
        <f t="shared" si="21"/>
        <v>3.8233607340852609E-5</v>
      </c>
    </row>
    <row r="45" spans="2:64" x14ac:dyDescent="0.25">
      <c r="B45" s="12"/>
      <c r="C45" s="12"/>
      <c r="D45" s="12"/>
      <c r="F45" s="12"/>
      <c r="G45" s="12"/>
      <c r="H45" s="12"/>
      <c r="I45" s="12"/>
      <c r="J45" s="12"/>
      <c r="K45" s="12"/>
      <c r="L45" s="12"/>
      <c r="M45" s="12"/>
      <c r="N45" s="12"/>
      <c r="O45" s="12"/>
      <c r="P45" s="12"/>
      <c r="Q45" s="12"/>
      <c r="R45" s="28"/>
      <c r="S45" s="28"/>
      <c r="T45" s="28"/>
      <c r="U45" s="12"/>
      <c r="V45" s="13" t="s">
        <v>164</v>
      </c>
      <c r="W45" s="16">
        <v>7668</v>
      </c>
      <c r="X45" s="17">
        <f t="shared" si="1"/>
        <v>2.320574520261846E-5</v>
      </c>
      <c r="Y45" s="12"/>
      <c r="Z45" s="13" t="s">
        <v>117</v>
      </c>
      <c r="AA45" s="16">
        <v>146215</v>
      </c>
      <c r="AB45" s="17">
        <f t="shared" si="14"/>
        <v>4.3688283352784823E-4</v>
      </c>
      <c r="AC45" s="12"/>
      <c r="AD45" s="13" t="s">
        <v>95</v>
      </c>
      <c r="AE45" s="16">
        <v>128852</v>
      </c>
      <c r="AF45" s="17">
        <f t="shared" si="22"/>
        <v>3.6815658987909898E-4</v>
      </c>
      <c r="AG45" s="12"/>
      <c r="AH45" s="13" t="s">
        <v>125</v>
      </c>
      <c r="AI45" s="16">
        <v>58494</v>
      </c>
      <c r="AJ45" s="17">
        <f t="shared" si="3"/>
        <v>2.3836631177481454E-4</v>
      </c>
      <c r="AK45" s="12"/>
      <c r="AL45" s="12"/>
      <c r="AM45" s="12"/>
      <c r="AN45" s="12"/>
      <c r="AO45" s="12"/>
      <c r="AP45" s="12"/>
      <c r="AQ45" s="12"/>
      <c r="AR45" s="12"/>
      <c r="AS45" s="12"/>
      <c r="AT45" s="12"/>
      <c r="AU45" s="12"/>
      <c r="AV45" s="12"/>
      <c r="AW45" s="12"/>
      <c r="AX45" s="12"/>
      <c r="AY45" s="12"/>
      <c r="AZ45" s="12"/>
      <c r="BA45" s="12"/>
      <c r="BB45" s="19" t="s">
        <v>35</v>
      </c>
      <c r="BC45" s="20">
        <f>SUM(BC6:BC44)</f>
        <v>362095</v>
      </c>
      <c r="BD45" s="33"/>
      <c r="BE45" s="34"/>
      <c r="BF45" s="12"/>
      <c r="BG45" s="12"/>
      <c r="BH45" s="12"/>
      <c r="BI45" s="12"/>
      <c r="BJ45" s="13" t="s">
        <v>57</v>
      </c>
      <c r="BK45" s="16">
        <v>6</v>
      </c>
      <c r="BL45" s="17">
        <f t="shared" si="21"/>
        <v>1.7646280311162743E-5</v>
      </c>
    </row>
    <row r="46" spans="2:64" x14ac:dyDescent="0.25">
      <c r="B46" s="12"/>
      <c r="C46" s="12"/>
      <c r="D46" s="12"/>
      <c r="F46" s="12"/>
      <c r="G46" s="12"/>
      <c r="H46" s="12"/>
      <c r="I46" s="12"/>
      <c r="J46" s="12"/>
      <c r="K46" s="12"/>
      <c r="L46" s="12"/>
      <c r="M46" s="12"/>
      <c r="N46" s="12"/>
      <c r="O46" s="12"/>
      <c r="P46" s="12"/>
      <c r="Q46" s="12"/>
      <c r="R46" s="28"/>
      <c r="S46" s="28"/>
      <c r="T46" s="28"/>
      <c r="U46" s="12"/>
      <c r="V46" s="13" t="s">
        <v>165</v>
      </c>
      <c r="W46" s="16">
        <v>128</v>
      </c>
      <c r="X46" s="17">
        <f t="shared" si="1"/>
        <v>3.8736768204683919E-7</v>
      </c>
      <c r="Y46" s="12"/>
      <c r="Z46" s="13" t="s">
        <v>159</v>
      </c>
      <c r="AA46" s="16">
        <v>111922</v>
      </c>
      <c r="AB46" s="17">
        <f t="shared" si="14"/>
        <v>3.3441712884521991E-4</v>
      </c>
      <c r="AC46" s="12"/>
      <c r="AD46" s="13" t="s">
        <v>158</v>
      </c>
      <c r="AE46" s="16">
        <v>117880</v>
      </c>
      <c r="AF46" s="17">
        <f t="shared" si="22"/>
        <v>3.3680733566377076E-4</v>
      </c>
      <c r="AG46" s="12"/>
      <c r="AH46" s="13" t="s">
        <v>127</v>
      </c>
      <c r="AI46" s="16">
        <v>51530</v>
      </c>
      <c r="AJ46" s="17">
        <f t="shared" ref="AJ46:AJ53" si="23">AI46/$AI$57</f>
        <v>2.0998762344439075E-4</v>
      </c>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3" t="s">
        <v>38</v>
      </c>
      <c r="BK46" s="16">
        <v>2</v>
      </c>
      <c r="BL46" s="17">
        <f t="shared" si="21"/>
        <v>5.882093437054248E-6</v>
      </c>
    </row>
    <row r="47" spans="2:64" x14ac:dyDescent="0.25">
      <c r="B47" s="12"/>
      <c r="C47" s="12"/>
      <c r="D47" s="12"/>
      <c r="F47" s="12"/>
      <c r="G47" s="12"/>
      <c r="H47" s="12"/>
      <c r="I47" s="12"/>
      <c r="J47" s="12"/>
      <c r="K47" s="12"/>
      <c r="L47" s="12"/>
      <c r="M47" s="12"/>
      <c r="N47" s="12"/>
      <c r="O47" s="12"/>
      <c r="P47" s="12"/>
      <c r="Q47" s="12"/>
      <c r="R47" s="28"/>
      <c r="S47" s="28"/>
      <c r="T47" s="28"/>
      <c r="U47" s="12"/>
      <c r="V47" s="13" t="s">
        <v>175</v>
      </c>
      <c r="W47" s="16">
        <v>-9891</v>
      </c>
      <c r="X47" s="17">
        <f t="shared" si="1"/>
        <v>-2.99332323681663E-5</v>
      </c>
      <c r="Y47" s="12"/>
      <c r="Z47" s="13" t="s">
        <v>161</v>
      </c>
      <c r="AA47" s="16">
        <v>74526</v>
      </c>
      <c r="AB47" s="17">
        <f t="shared" si="14"/>
        <v>2.2267982116401476E-4</v>
      </c>
      <c r="AC47" s="12"/>
      <c r="AD47" s="13" t="s">
        <v>159</v>
      </c>
      <c r="AE47" s="16">
        <v>108574</v>
      </c>
      <c r="AF47" s="17">
        <f t="shared" si="22"/>
        <v>3.1021818512350058E-4</v>
      </c>
      <c r="AG47" s="12"/>
      <c r="AH47" s="13" t="s">
        <v>128</v>
      </c>
      <c r="AI47" s="16">
        <v>39324</v>
      </c>
      <c r="AJ47" s="17">
        <f t="shared" si="23"/>
        <v>1.6024749280666063E-4</v>
      </c>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3" t="s">
        <v>13</v>
      </c>
      <c r="BK47" s="16">
        <v>1</v>
      </c>
      <c r="BL47" s="17">
        <f t="shared" si="21"/>
        <v>2.941046718527124E-6</v>
      </c>
    </row>
    <row r="48" spans="2:64" x14ac:dyDescent="0.25">
      <c r="B48" s="12"/>
      <c r="C48" s="12"/>
      <c r="D48" s="12"/>
      <c r="F48" s="12"/>
      <c r="G48" s="12"/>
      <c r="H48" s="12"/>
      <c r="I48" s="12"/>
      <c r="J48" s="12"/>
      <c r="K48" s="12"/>
      <c r="L48" s="12"/>
      <c r="M48" s="12"/>
      <c r="N48" s="12"/>
      <c r="O48" s="12"/>
      <c r="P48" s="12"/>
      <c r="Q48" s="12"/>
      <c r="R48" s="28"/>
      <c r="S48" s="28"/>
      <c r="T48" s="28"/>
      <c r="U48" s="12"/>
      <c r="V48" s="19" t="s">
        <v>35</v>
      </c>
      <c r="W48" s="20">
        <f>SUM(W6:W47)</f>
        <v>330435413</v>
      </c>
      <c r="X48" s="33"/>
      <c r="Y48" s="12"/>
      <c r="Z48" s="13" t="s">
        <v>160</v>
      </c>
      <c r="AA48" s="16">
        <v>67262</v>
      </c>
      <c r="AB48" s="17">
        <f t="shared" si="14"/>
        <v>2.0097536606196442E-4</v>
      </c>
      <c r="AC48" s="12"/>
      <c r="AD48" s="13" t="s">
        <v>160</v>
      </c>
      <c r="AE48" s="16">
        <v>76133</v>
      </c>
      <c r="AF48" s="17">
        <f t="shared" si="22"/>
        <v>2.1752759489387393E-4</v>
      </c>
      <c r="AG48" s="12"/>
      <c r="AH48" s="13" t="s">
        <v>152</v>
      </c>
      <c r="AI48" s="16">
        <v>35994</v>
      </c>
      <c r="AJ48" s="17">
        <f t="shared" si="23"/>
        <v>1.4667755711735689E-4</v>
      </c>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9" t="s">
        <v>35</v>
      </c>
      <c r="BK48" s="20">
        <f>SUM(BK6:BK47)</f>
        <v>340015</v>
      </c>
      <c r="BL48" s="33"/>
    </row>
    <row r="49" spans="2:64" x14ac:dyDescent="0.25">
      <c r="B49" s="12"/>
      <c r="C49" s="12"/>
      <c r="D49" s="12"/>
      <c r="F49" s="12"/>
      <c r="G49" s="12"/>
      <c r="H49" s="12"/>
      <c r="I49" s="12"/>
      <c r="J49" s="12"/>
      <c r="K49" s="12"/>
      <c r="L49" s="12"/>
      <c r="M49" s="12"/>
      <c r="N49" s="12"/>
      <c r="O49" s="12"/>
      <c r="P49" s="12"/>
      <c r="Q49" s="12"/>
      <c r="R49" s="28"/>
      <c r="S49" s="28"/>
      <c r="T49" s="28"/>
      <c r="U49" s="12"/>
      <c r="V49" s="28"/>
      <c r="W49" s="28"/>
      <c r="X49" s="28"/>
      <c r="Y49" s="12"/>
      <c r="Z49" s="13" t="s">
        <v>162</v>
      </c>
      <c r="AA49" s="16">
        <v>49875</v>
      </c>
      <c r="AB49" s="17">
        <f t="shared" si="14"/>
        <v>1.4902391219916858E-4</v>
      </c>
      <c r="AC49" s="12"/>
      <c r="AD49" s="13" t="s">
        <v>161</v>
      </c>
      <c r="AE49" s="16">
        <v>74989</v>
      </c>
      <c r="AF49" s="17">
        <f t="shared" si="22"/>
        <v>2.1425895227426624E-4</v>
      </c>
      <c r="AG49" s="12"/>
      <c r="AH49" s="13" t="s">
        <v>129</v>
      </c>
      <c r="AI49" s="16">
        <v>35596</v>
      </c>
      <c r="AJ49" s="17">
        <f t="shared" si="23"/>
        <v>1.4505568492386055E-4</v>
      </c>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row>
    <row r="50" spans="2:64" x14ac:dyDescent="0.25">
      <c r="B50" s="12"/>
      <c r="C50" s="12"/>
      <c r="D50" s="12"/>
      <c r="F50" s="12"/>
      <c r="G50" s="12"/>
      <c r="H50" s="12"/>
      <c r="I50" s="12"/>
      <c r="J50" s="12"/>
      <c r="K50" s="12"/>
      <c r="L50" s="12"/>
      <c r="M50" s="12"/>
      <c r="N50" s="12"/>
      <c r="O50" s="12"/>
      <c r="P50" s="12"/>
      <c r="Q50" s="12"/>
      <c r="R50" s="28"/>
      <c r="S50" s="28"/>
      <c r="T50" s="28"/>
      <c r="U50" s="12"/>
      <c r="V50" s="28"/>
      <c r="W50" s="28"/>
      <c r="X50" s="28"/>
      <c r="Y50" s="12"/>
      <c r="Z50" s="13" t="s">
        <v>127</v>
      </c>
      <c r="AA50" s="16">
        <v>48391</v>
      </c>
      <c r="AB50" s="17">
        <f t="shared" si="14"/>
        <v>1.4458979719759329E-4</v>
      </c>
      <c r="AC50" s="12"/>
      <c r="AD50" s="13" t="s">
        <v>162</v>
      </c>
      <c r="AE50" s="16">
        <v>59845</v>
      </c>
      <c r="AF50" s="17">
        <f t="shared" si="22"/>
        <v>1.7098943843568343E-4</v>
      </c>
      <c r="AG50" s="12"/>
      <c r="AH50" s="13" t="s">
        <v>88</v>
      </c>
      <c r="AI50" s="16">
        <v>32782</v>
      </c>
      <c r="AJ50" s="17">
        <f t="shared" si="23"/>
        <v>1.3358847800803449E-4</v>
      </c>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row>
    <row r="51" spans="2:64" x14ac:dyDescent="0.25">
      <c r="B51" s="12"/>
      <c r="C51" s="12"/>
      <c r="D51" s="12"/>
      <c r="F51" s="12"/>
      <c r="G51" s="12"/>
      <c r="H51" s="12"/>
      <c r="I51" s="12"/>
      <c r="J51" s="12"/>
      <c r="K51" s="12"/>
      <c r="L51" s="12"/>
      <c r="M51" s="12"/>
      <c r="N51" s="12"/>
      <c r="O51" s="12"/>
      <c r="P51" s="12"/>
      <c r="Q51" s="12"/>
      <c r="R51" s="28"/>
      <c r="S51" s="28"/>
      <c r="T51" s="28"/>
      <c r="U51" s="12"/>
      <c r="V51" s="28"/>
      <c r="W51" s="28"/>
      <c r="X51" s="28"/>
      <c r="Y51" s="12"/>
      <c r="Z51" s="13" t="s">
        <v>158</v>
      </c>
      <c r="AA51" s="16">
        <v>44387</v>
      </c>
      <c r="AB51" s="17">
        <f t="shared" si="14"/>
        <v>1.3262605294806005E-4</v>
      </c>
      <c r="AC51" s="12"/>
      <c r="AD51" s="13" t="s">
        <v>127</v>
      </c>
      <c r="AE51" s="16">
        <v>50478</v>
      </c>
      <c r="AF51" s="17">
        <f t="shared" si="22"/>
        <v>1.4422599838510196E-4</v>
      </c>
      <c r="AG51" s="12"/>
      <c r="AH51" s="13" t="s">
        <v>131</v>
      </c>
      <c r="AI51" s="16">
        <v>19685</v>
      </c>
      <c r="AJ51" s="17">
        <f t="shared" si="23"/>
        <v>8.0217472685869051E-5</v>
      </c>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row>
    <row r="52" spans="2:64" x14ac:dyDescent="0.25">
      <c r="B52" s="12"/>
      <c r="C52" s="12"/>
      <c r="D52" s="12"/>
      <c r="F52" s="12"/>
      <c r="G52" s="12"/>
      <c r="H52" s="12"/>
      <c r="I52" s="12"/>
      <c r="J52" s="12"/>
      <c r="K52" s="12"/>
      <c r="L52" s="12"/>
      <c r="M52" s="12"/>
      <c r="N52" s="12"/>
      <c r="O52" s="12"/>
      <c r="P52" s="12"/>
      <c r="Q52" s="12"/>
      <c r="R52" s="28"/>
      <c r="S52" s="28"/>
      <c r="T52" s="28"/>
      <c r="U52" s="12"/>
      <c r="V52" s="28"/>
      <c r="W52" s="28"/>
      <c r="X52" s="28"/>
      <c r="Y52" s="12"/>
      <c r="Z52" s="13" t="s">
        <v>163</v>
      </c>
      <c r="AA52" s="16">
        <v>42070</v>
      </c>
      <c r="AB52" s="17">
        <f t="shared" si="14"/>
        <v>1.2570297716729868E-4</v>
      </c>
      <c r="AC52" s="12"/>
      <c r="AD52" s="13" t="s">
        <v>128</v>
      </c>
      <c r="AE52" s="16">
        <v>37881</v>
      </c>
      <c r="AF52" s="17">
        <f t="shared" si="22"/>
        <v>1.0823378590328554E-4</v>
      </c>
      <c r="AG52" s="12"/>
      <c r="AH52" s="13" t="s">
        <v>132</v>
      </c>
      <c r="AI52" s="16">
        <v>16269</v>
      </c>
      <c r="AJ52" s="17">
        <f t="shared" si="23"/>
        <v>6.6297082200985702E-5</v>
      </c>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row>
    <row r="53" spans="2:64" x14ac:dyDescent="0.25">
      <c r="B53" s="12"/>
      <c r="C53" s="12"/>
      <c r="D53" s="12"/>
      <c r="F53" s="12"/>
      <c r="G53" s="12"/>
      <c r="H53" s="12"/>
      <c r="I53" s="12"/>
      <c r="J53" s="12"/>
      <c r="K53" s="12"/>
      <c r="L53" s="12"/>
      <c r="M53" s="12"/>
      <c r="N53" s="12"/>
      <c r="O53" s="12"/>
      <c r="P53" s="12"/>
      <c r="Q53" s="12"/>
      <c r="R53" s="28"/>
      <c r="S53" s="28"/>
      <c r="T53" s="28"/>
      <c r="U53" s="12"/>
      <c r="V53" s="28"/>
      <c r="W53" s="28"/>
      <c r="X53" s="28"/>
      <c r="Y53" s="12"/>
      <c r="Z53" s="13" t="s">
        <v>128</v>
      </c>
      <c r="AA53" s="16">
        <v>39311</v>
      </c>
      <c r="AB53" s="17">
        <f t="shared" si="14"/>
        <v>1.1745922832003039E-4</v>
      </c>
      <c r="AC53" s="12"/>
      <c r="AD53" s="13" t="s">
        <v>163</v>
      </c>
      <c r="AE53" s="16">
        <v>36603</v>
      </c>
      <c r="AF53" s="17">
        <f t="shared" si="22"/>
        <v>1.0458227780201053E-4</v>
      </c>
      <c r="AG53" s="12"/>
      <c r="AH53" s="13" t="s">
        <v>133</v>
      </c>
      <c r="AI53" s="16">
        <v>11102</v>
      </c>
      <c r="AJ53" s="17">
        <f t="shared" si="23"/>
        <v>4.5241269075870874E-5</v>
      </c>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row>
    <row r="54" spans="2:64" x14ac:dyDescent="0.25">
      <c r="B54" s="12"/>
      <c r="C54" s="12"/>
      <c r="D54" s="12"/>
      <c r="F54" s="12"/>
      <c r="G54" s="12"/>
      <c r="H54" s="12"/>
      <c r="I54" s="12"/>
      <c r="J54" s="12"/>
      <c r="K54" s="12"/>
      <c r="L54" s="12"/>
      <c r="M54" s="12"/>
      <c r="N54" s="12"/>
      <c r="O54" s="12"/>
      <c r="P54" s="12"/>
      <c r="Q54" s="12"/>
      <c r="R54" s="28"/>
      <c r="S54" s="28"/>
      <c r="T54" s="28"/>
      <c r="U54" s="12"/>
      <c r="V54" s="28"/>
      <c r="W54" s="28"/>
      <c r="X54" s="28"/>
      <c r="Y54" s="12"/>
      <c r="Z54" s="13" t="s">
        <v>133</v>
      </c>
      <c r="AA54" s="16">
        <v>24376</v>
      </c>
      <c r="AB54" s="17">
        <f t="shared" si="14"/>
        <v>7.2834223233422213E-5</v>
      </c>
      <c r="AC54" s="12"/>
      <c r="AD54" s="13" t="s">
        <v>133</v>
      </c>
      <c r="AE54" s="16">
        <v>20710</v>
      </c>
      <c r="AF54" s="17">
        <f t="shared" si="22"/>
        <v>5.9172717353212526E-5</v>
      </c>
      <c r="AG54" s="12"/>
      <c r="AH54" s="13" t="s">
        <v>92</v>
      </c>
      <c r="AI54" s="16">
        <v>7238</v>
      </c>
      <c r="AJ54" s="17">
        <f>AI54/$AI$57</f>
        <v>2.9495253609363485E-5</v>
      </c>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row>
    <row r="55" spans="2:64" x14ac:dyDescent="0.25">
      <c r="B55" s="12"/>
      <c r="C55" s="12"/>
      <c r="D55" s="12"/>
      <c r="F55" s="12"/>
      <c r="G55" s="12"/>
      <c r="H55" s="12"/>
      <c r="I55" s="12"/>
      <c r="J55" s="12"/>
      <c r="K55" s="12"/>
      <c r="L55" s="12"/>
      <c r="M55" s="12"/>
      <c r="N55" s="12"/>
      <c r="O55" s="12"/>
      <c r="P55" s="12"/>
      <c r="Q55" s="12"/>
      <c r="R55" s="28"/>
      <c r="S55" s="28"/>
      <c r="T55" s="28"/>
      <c r="U55" s="12"/>
      <c r="V55" s="28"/>
      <c r="W55" s="28"/>
      <c r="X55" s="28"/>
      <c r="Y55" s="12"/>
      <c r="Z55" s="13" t="s">
        <v>131</v>
      </c>
      <c r="AA55" s="16">
        <v>20655</v>
      </c>
      <c r="AB55" s="17">
        <f t="shared" si="14"/>
        <v>6.1716068300227104E-5</v>
      </c>
      <c r="AC55" s="12"/>
      <c r="AD55" s="13" t="s">
        <v>131</v>
      </c>
      <c r="AE55" s="16">
        <v>19305</v>
      </c>
      <c r="AF55" s="17">
        <f t="shared" si="22"/>
        <v>5.5158344205879663E-5</v>
      </c>
      <c r="AG55" s="12"/>
      <c r="AH55" s="13" t="s">
        <v>113</v>
      </c>
      <c r="AI55" s="16">
        <v>6958</v>
      </c>
      <c r="AJ55" s="17">
        <f>AI55/$AI$57</f>
        <v>2.8354237995848455E-5</v>
      </c>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row>
    <row r="56" spans="2:64" x14ac:dyDescent="0.25">
      <c r="B56" s="12"/>
      <c r="C56" s="12"/>
      <c r="D56" s="12"/>
      <c r="F56" s="12"/>
      <c r="G56" s="12"/>
      <c r="H56" s="12"/>
      <c r="I56" s="12"/>
      <c r="J56" s="12"/>
      <c r="K56" s="12"/>
      <c r="L56" s="12"/>
      <c r="M56" s="12"/>
      <c r="N56" s="12"/>
      <c r="O56" s="12"/>
      <c r="P56" s="12"/>
      <c r="Q56" s="12"/>
      <c r="R56" s="28"/>
      <c r="S56" s="28"/>
      <c r="T56" s="28"/>
      <c r="U56" s="12"/>
      <c r="V56" s="28"/>
      <c r="W56" s="28"/>
      <c r="X56" s="28"/>
      <c r="Y56" s="12"/>
      <c r="Z56" s="13" t="s">
        <v>132</v>
      </c>
      <c r="AA56" s="16">
        <v>14933</v>
      </c>
      <c r="AB56" s="17">
        <f t="shared" si="14"/>
        <v>4.4619029190379634E-5</v>
      </c>
      <c r="AC56" s="12"/>
      <c r="AD56" s="13" t="s">
        <v>132</v>
      </c>
      <c r="AE56" s="16">
        <v>15430</v>
      </c>
      <c r="AF56" s="17">
        <f t="shared" si="22"/>
        <v>4.4086674493484751E-5</v>
      </c>
      <c r="AG56" s="12"/>
      <c r="AH56" s="24" t="s">
        <v>102</v>
      </c>
      <c r="AI56" s="16">
        <v>1294</v>
      </c>
      <c r="AJ56" s="17">
        <f>AI56/$AI$57</f>
        <v>5.2731221567444529E-6</v>
      </c>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row>
    <row r="57" spans="2:64" x14ac:dyDescent="0.25">
      <c r="B57" s="12"/>
      <c r="C57" s="12"/>
      <c r="D57" s="12"/>
      <c r="F57" s="12"/>
      <c r="G57" s="12"/>
      <c r="H57" s="12"/>
      <c r="I57" s="12"/>
      <c r="J57" s="12"/>
      <c r="K57" s="12"/>
      <c r="L57" s="12"/>
      <c r="M57" s="12"/>
      <c r="N57" s="12"/>
      <c r="O57" s="12"/>
      <c r="P57" s="12"/>
      <c r="Q57" s="12"/>
      <c r="R57" s="28"/>
      <c r="S57" s="28"/>
      <c r="T57" s="28"/>
      <c r="U57" s="12"/>
      <c r="V57" s="28"/>
      <c r="W57" s="28"/>
      <c r="X57" s="28"/>
      <c r="Y57" s="12"/>
      <c r="Z57" s="13" t="s">
        <v>164</v>
      </c>
      <c r="AA57" s="16">
        <v>7795</v>
      </c>
      <c r="AB57" s="17">
        <f t="shared" si="14"/>
        <v>2.3291055550727197E-5</v>
      </c>
      <c r="AC57" s="12"/>
      <c r="AD57" s="13" t="s">
        <v>164</v>
      </c>
      <c r="AE57" s="16">
        <v>4818</v>
      </c>
      <c r="AF57" s="17">
        <f t="shared" si="22"/>
        <v>1.376601410950159E-5</v>
      </c>
      <c r="AG57" s="12"/>
      <c r="AH57" s="19" t="s">
        <v>35</v>
      </c>
      <c r="AI57" s="20">
        <f>SUM(AI6:AI56)-AI20+331333</f>
        <v>245395415</v>
      </c>
      <c r="AJ57" s="33"/>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row>
    <row r="58" spans="2:64" x14ac:dyDescent="0.25">
      <c r="B58" s="12"/>
      <c r="C58" s="12"/>
      <c r="D58" s="12"/>
      <c r="F58" s="12"/>
      <c r="G58" s="12"/>
      <c r="H58" s="12"/>
      <c r="I58" s="12"/>
      <c r="J58" s="12"/>
      <c r="K58" s="12"/>
      <c r="L58" s="12"/>
      <c r="M58" s="12"/>
      <c r="N58" s="12"/>
      <c r="O58" s="12"/>
      <c r="P58" s="12"/>
      <c r="Q58" s="12"/>
      <c r="R58" s="28"/>
      <c r="S58" s="31"/>
      <c r="T58" s="28"/>
      <c r="U58" s="12"/>
      <c r="V58" s="28"/>
      <c r="W58" s="28"/>
      <c r="X58" s="28"/>
      <c r="Y58" s="12"/>
      <c r="Z58" s="13" t="s">
        <v>166</v>
      </c>
      <c r="AA58" s="16">
        <v>1087</v>
      </c>
      <c r="AB58" s="17">
        <f t="shared" si="14"/>
        <v>3.2478996002104509E-6</v>
      </c>
      <c r="AC58" s="12"/>
      <c r="AD58" s="13" t="s">
        <v>165</v>
      </c>
      <c r="AE58" s="16">
        <v>1272</v>
      </c>
      <c r="AF58" s="17">
        <f t="shared" si="22"/>
        <v>3.6343648707525991E-6</v>
      </c>
      <c r="AG58" s="12"/>
      <c r="AH58" s="35"/>
      <c r="AI58" s="35"/>
      <c r="AJ58" s="35"/>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row>
    <row r="59" spans="2:64" ht="12.75" customHeight="1" x14ac:dyDescent="0.25">
      <c r="B59" s="12"/>
      <c r="C59" s="12"/>
      <c r="D59" s="12"/>
      <c r="F59" s="12"/>
      <c r="G59" s="12"/>
      <c r="H59" s="12"/>
      <c r="I59" s="12"/>
      <c r="J59" s="12"/>
      <c r="K59" s="12"/>
      <c r="L59" s="12"/>
      <c r="M59" s="12"/>
      <c r="N59" s="12"/>
      <c r="O59" s="12"/>
      <c r="P59" s="12"/>
      <c r="Q59" s="12"/>
      <c r="R59" s="28"/>
      <c r="S59" s="28"/>
      <c r="T59" s="28"/>
      <c r="U59" s="12"/>
      <c r="V59" s="28"/>
      <c r="W59" s="28"/>
      <c r="X59" s="28"/>
      <c r="Y59" s="12"/>
      <c r="Z59" s="24" t="s">
        <v>167</v>
      </c>
      <c r="AA59" s="16">
        <v>-1064</v>
      </c>
      <c r="AB59" s="17">
        <f t="shared" si="14"/>
        <v>-3.1791767935822627E-6</v>
      </c>
      <c r="AC59" s="12"/>
      <c r="AD59" s="13" t="s">
        <v>166</v>
      </c>
      <c r="AE59" s="16">
        <v>970</v>
      </c>
      <c r="AF59" s="17">
        <f t="shared" si="22"/>
        <v>2.7714889344575638E-6</v>
      </c>
      <c r="AG59" s="12"/>
      <c r="AH59" s="51" t="s">
        <v>196</v>
      </c>
      <c r="AI59" s="51"/>
      <c r="AJ59" s="51"/>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row>
    <row r="60" spans="2:64" x14ac:dyDescent="0.25">
      <c r="B60" s="12"/>
      <c r="C60" s="12"/>
      <c r="D60" s="12"/>
      <c r="F60" s="12"/>
      <c r="G60" s="12"/>
      <c r="H60" s="12"/>
      <c r="I60" s="12"/>
      <c r="J60" s="12"/>
      <c r="K60" s="12"/>
      <c r="L60" s="12"/>
      <c r="M60" s="12"/>
      <c r="N60" s="12"/>
      <c r="O60" s="12"/>
      <c r="P60" s="12"/>
      <c r="Q60" s="12"/>
      <c r="R60" s="28"/>
      <c r="S60" s="28"/>
      <c r="T60" s="28"/>
      <c r="U60" s="12"/>
      <c r="V60" s="28"/>
      <c r="W60" s="28"/>
      <c r="X60" s="28"/>
      <c r="Y60" s="12"/>
      <c r="Z60" s="19" t="s">
        <v>35</v>
      </c>
      <c r="AA60" s="20">
        <f>SUM(AA6:AA59)</f>
        <v>334677833</v>
      </c>
      <c r="AB60" s="33"/>
      <c r="AC60" s="12"/>
      <c r="AD60" s="24" t="s">
        <v>167</v>
      </c>
      <c r="AE60" s="16">
        <v>-107870</v>
      </c>
      <c r="AF60" s="17">
        <f t="shared" si="22"/>
        <v>-3.0820671274220352E-4</v>
      </c>
      <c r="AG60" s="12"/>
      <c r="AH60" s="51"/>
      <c r="AI60" s="51"/>
      <c r="AJ60" s="51"/>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row>
    <row r="61" spans="2:64" x14ac:dyDescent="0.25">
      <c r="B61" s="12"/>
      <c r="C61" s="12"/>
      <c r="D61" s="12"/>
      <c r="F61" s="12"/>
      <c r="G61" s="12"/>
      <c r="H61" s="12"/>
      <c r="I61" s="12"/>
      <c r="J61" s="12"/>
      <c r="K61" s="12"/>
      <c r="L61" s="12"/>
      <c r="M61" s="12"/>
      <c r="N61" s="12"/>
      <c r="O61" s="12"/>
      <c r="P61" s="12"/>
      <c r="Q61" s="12"/>
      <c r="R61" s="12"/>
      <c r="S61" s="12"/>
      <c r="T61" s="12"/>
      <c r="U61" s="12"/>
      <c r="V61" s="28"/>
      <c r="W61" s="28"/>
      <c r="X61" s="28"/>
      <c r="Y61" s="12"/>
      <c r="Z61" s="28"/>
      <c r="AA61" s="28"/>
      <c r="AB61" s="28"/>
      <c r="AC61" s="12"/>
      <c r="AD61" s="19" t="s">
        <v>35</v>
      </c>
      <c r="AE61" s="20">
        <f>SUM(AE6:AE60)</f>
        <v>349992377</v>
      </c>
      <c r="AF61" s="33"/>
      <c r="AG61" s="12"/>
      <c r="AH61" s="51"/>
      <c r="AI61" s="51"/>
      <c r="AJ61" s="51"/>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row>
    <row r="62" spans="2:64" x14ac:dyDescent="0.25">
      <c r="B62" s="12"/>
      <c r="C62" s="12"/>
      <c r="D62" s="12"/>
      <c r="F62" s="12"/>
      <c r="G62" s="12"/>
      <c r="H62" s="12"/>
      <c r="I62" s="12"/>
      <c r="J62" s="12"/>
      <c r="K62" s="12"/>
      <c r="L62" s="12"/>
      <c r="M62" s="12"/>
      <c r="N62" s="12"/>
      <c r="O62" s="12"/>
      <c r="P62" s="12"/>
      <c r="Q62" s="12"/>
      <c r="R62" s="12"/>
      <c r="S62" s="12"/>
      <c r="T62" s="12"/>
      <c r="U62" s="12"/>
      <c r="V62" s="28"/>
      <c r="W62" s="31"/>
      <c r="X62" s="28"/>
      <c r="Y62" s="12"/>
      <c r="Z62" s="28"/>
      <c r="AA62" s="28"/>
      <c r="AB62" s="28"/>
      <c r="AC62" s="12"/>
      <c r="AD62" s="28"/>
      <c r="AE62" s="28"/>
      <c r="AF62" s="28"/>
      <c r="AG62" s="12"/>
      <c r="AH62" s="51"/>
      <c r="AI62" s="51"/>
      <c r="AJ62" s="51"/>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row>
    <row r="63" spans="2:64" x14ac:dyDescent="0.25">
      <c r="B63" s="12"/>
      <c r="C63" s="12"/>
      <c r="D63" s="12"/>
      <c r="F63" s="12"/>
      <c r="G63" s="12"/>
      <c r="H63" s="12"/>
      <c r="I63" s="12"/>
      <c r="J63" s="12"/>
      <c r="K63" s="12"/>
      <c r="L63" s="12"/>
      <c r="M63" s="12"/>
      <c r="N63" s="12"/>
      <c r="O63" s="12"/>
      <c r="P63" s="12"/>
      <c r="Q63" s="12"/>
      <c r="R63" s="12"/>
      <c r="S63" s="12"/>
      <c r="T63" s="12"/>
      <c r="U63" s="12"/>
      <c r="V63" s="28"/>
      <c r="W63" s="28"/>
      <c r="X63" s="28"/>
      <c r="Y63" s="12"/>
      <c r="Z63" s="28"/>
      <c r="AA63" s="28"/>
      <c r="AB63" s="28"/>
      <c r="AC63" s="12"/>
      <c r="AD63" s="28"/>
      <c r="AE63" s="31"/>
      <c r="AF63" s="28"/>
      <c r="AG63" s="12"/>
      <c r="AH63" s="51"/>
      <c r="AI63" s="51"/>
      <c r="AJ63" s="51"/>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row>
    <row r="64" spans="2:64" x14ac:dyDescent="0.25">
      <c r="B64" s="12"/>
      <c r="C64" s="12"/>
      <c r="D64" s="12"/>
      <c r="F64" s="12"/>
      <c r="G64" s="12"/>
      <c r="H64" s="12"/>
      <c r="I64" s="12"/>
      <c r="J64" s="12"/>
      <c r="K64" s="12"/>
      <c r="L64" s="12"/>
      <c r="M64" s="12"/>
      <c r="N64" s="12"/>
      <c r="O64" s="12"/>
      <c r="P64" s="12"/>
      <c r="Q64" s="12"/>
      <c r="R64" s="12"/>
      <c r="S64" s="12"/>
      <c r="T64" s="12"/>
      <c r="U64" s="12"/>
      <c r="V64" s="28"/>
      <c r="W64" s="28"/>
      <c r="X64" s="28"/>
      <c r="Y64" s="12"/>
      <c r="Z64" s="28"/>
      <c r="AA64" s="28"/>
      <c r="AB64" s="28"/>
      <c r="AC64" s="12"/>
      <c r="AD64" s="28"/>
      <c r="AE64" s="28"/>
      <c r="AF64" s="28"/>
      <c r="AG64" s="12"/>
      <c r="AH64" s="51"/>
      <c r="AI64" s="51"/>
      <c r="AJ64" s="51"/>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row>
    <row r="65" spans="2:64" x14ac:dyDescent="0.25">
      <c r="B65" s="12"/>
      <c r="C65" s="12"/>
      <c r="D65" s="12"/>
      <c r="F65" s="12"/>
      <c r="G65" s="12"/>
      <c r="H65" s="12"/>
      <c r="I65" s="12"/>
      <c r="J65" s="12"/>
      <c r="K65" s="12"/>
      <c r="L65" s="12"/>
      <c r="M65" s="12"/>
      <c r="N65" s="12"/>
      <c r="O65" s="12"/>
      <c r="P65" s="12"/>
      <c r="Q65" s="12"/>
      <c r="R65" s="12"/>
      <c r="S65" s="12"/>
      <c r="T65" s="12"/>
      <c r="U65" s="12"/>
      <c r="V65" s="12"/>
      <c r="W65" s="12"/>
      <c r="X65" s="12"/>
      <c r="Y65" s="12"/>
      <c r="Z65" s="28"/>
      <c r="AA65" s="28"/>
      <c r="AB65" s="28"/>
      <c r="AC65" s="12"/>
      <c r="AD65" s="28"/>
      <c r="AE65" s="28"/>
      <c r="AF65" s="28"/>
      <c r="AG65" s="12"/>
      <c r="AH65" s="51"/>
      <c r="AI65" s="51"/>
      <c r="AJ65" s="51"/>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row>
    <row r="66" spans="2:64" x14ac:dyDescent="0.25">
      <c r="B66" s="12"/>
      <c r="C66" s="12"/>
      <c r="D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51"/>
      <c r="AI66" s="51"/>
      <c r="AJ66" s="51"/>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row>
    <row r="67" spans="2:64" x14ac:dyDescent="0.25">
      <c r="B67" s="12"/>
      <c r="C67" s="12"/>
      <c r="D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51"/>
      <c r="AI67" s="51"/>
      <c r="AJ67" s="51"/>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row>
    <row r="68" spans="2:64" x14ac:dyDescent="0.25">
      <c r="B68" s="12"/>
      <c r="C68" s="12"/>
      <c r="D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row>
    <row r="69" spans="2:64" x14ac:dyDescent="0.25">
      <c r="B69" s="12"/>
      <c r="C69" s="12"/>
      <c r="D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29"/>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row>
    <row r="70" spans="2:64" x14ac:dyDescent="0.25">
      <c r="B70" s="12"/>
      <c r="C70" s="12"/>
      <c r="D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row>
    <row r="71" spans="2:64" x14ac:dyDescent="0.25">
      <c r="B71" s="12"/>
      <c r="C71" s="12"/>
      <c r="D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row>
    <row r="72" spans="2:64" x14ac:dyDescent="0.25">
      <c r="B72" s="12"/>
      <c r="C72" s="12"/>
      <c r="D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row>
    <row r="73" spans="2:64" x14ac:dyDescent="0.25">
      <c r="B73" s="12"/>
      <c r="C73" s="12"/>
      <c r="D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row>
    <row r="74" spans="2:64" x14ac:dyDescent="0.25">
      <c r="B74" s="12"/>
      <c r="C74" s="12"/>
      <c r="D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row>
    <row r="75" spans="2:64" x14ac:dyDescent="0.25">
      <c r="B75" s="12"/>
      <c r="C75" s="12"/>
      <c r="D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row>
    <row r="76" spans="2:64" x14ac:dyDescent="0.25">
      <c r="B76" s="12"/>
      <c r="C76" s="12"/>
      <c r="D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row>
    <row r="77" spans="2:64" x14ac:dyDescent="0.25">
      <c r="B77" s="12"/>
      <c r="C77" s="12"/>
      <c r="D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row>
    <row r="78" spans="2:64" x14ac:dyDescent="0.25">
      <c r="B78" s="12"/>
      <c r="C78" s="12"/>
      <c r="D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row>
    <row r="79" spans="2:64" x14ac:dyDescent="0.25">
      <c r="B79" s="12"/>
      <c r="C79" s="12"/>
      <c r="D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row>
    <row r="80" spans="2:64" x14ac:dyDescent="0.25">
      <c r="B80" s="12"/>
      <c r="C80" s="12"/>
      <c r="D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row>
    <row r="81" spans="2:64" x14ac:dyDescent="0.25">
      <c r="B81" s="12"/>
      <c r="C81" s="12"/>
      <c r="D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row>
    <row r="82" spans="2:64" x14ac:dyDescent="0.25">
      <c r="B82" s="12"/>
      <c r="C82" s="12"/>
      <c r="D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row>
    <row r="83" spans="2:64" x14ac:dyDescent="0.25">
      <c r="B83" s="12"/>
      <c r="C83" s="12"/>
      <c r="D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row>
    <row r="84" spans="2:64" x14ac:dyDescent="0.25">
      <c r="B84" s="12"/>
      <c r="C84" s="12"/>
      <c r="D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row>
    <row r="85" spans="2:64" x14ac:dyDescent="0.25">
      <c r="B85" s="12"/>
      <c r="C85" s="12"/>
      <c r="D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row>
    <row r="86" spans="2:64" x14ac:dyDescent="0.25">
      <c r="B86" s="12"/>
      <c r="C86" s="12"/>
      <c r="D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row>
    <row r="87" spans="2:64" x14ac:dyDescent="0.25">
      <c r="B87" s="12"/>
      <c r="C87" s="12"/>
      <c r="D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row>
    <row r="88" spans="2:64" x14ac:dyDescent="0.25">
      <c r="B88" s="12"/>
      <c r="C88" s="12"/>
      <c r="D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row>
    <row r="89" spans="2:64" x14ac:dyDescent="0.25">
      <c r="B89" s="12"/>
      <c r="C89" s="12"/>
      <c r="D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row>
    <row r="90" spans="2:64" x14ac:dyDescent="0.25">
      <c r="B90" s="12"/>
      <c r="C90" s="12"/>
      <c r="D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row>
    <row r="91" spans="2:64" x14ac:dyDescent="0.25">
      <c r="B91" s="12"/>
      <c r="C91" s="12"/>
      <c r="D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row>
    <row r="92" spans="2:64" x14ac:dyDescent="0.25">
      <c r="B92" s="12"/>
      <c r="C92" s="12"/>
      <c r="D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row>
    <row r="93" spans="2:64" x14ac:dyDescent="0.25">
      <c r="B93" s="12"/>
      <c r="C93" s="12"/>
      <c r="D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row>
    <row r="94" spans="2:64" x14ac:dyDescent="0.25">
      <c r="B94" s="12"/>
      <c r="C94" s="12"/>
      <c r="D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row>
    <row r="95" spans="2:64" x14ac:dyDescent="0.25">
      <c r="B95" s="12"/>
      <c r="C95" s="12"/>
      <c r="D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row>
    <row r="96" spans="2:64" x14ac:dyDescent="0.25">
      <c r="B96" s="12"/>
      <c r="C96" s="12"/>
      <c r="D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row>
    <row r="97" spans="2:64" x14ac:dyDescent="0.25">
      <c r="B97" s="12"/>
      <c r="C97" s="12"/>
      <c r="D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row>
    <row r="98" spans="2:64" x14ac:dyDescent="0.25">
      <c r="B98" s="12"/>
      <c r="C98" s="12"/>
      <c r="D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row>
    <row r="99" spans="2:64" x14ac:dyDescent="0.25">
      <c r="B99" s="12"/>
      <c r="C99" s="12"/>
      <c r="D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row>
    <row r="100" spans="2:64" x14ac:dyDescent="0.25">
      <c r="B100" s="12"/>
      <c r="C100" s="12"/>
      <c r="D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row>
    <row r="101" spans="2:64" x14ac:dyDescent="0.25">
      <c r="B101" s="12"/>
      <c r="C101" s="12"/>
      <c r="D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row>
    <row r="102" spans="2:64" x14ac:dyDescent="0.25">
      <c r="B102" s="12"/>
      <c r="C102" s="12"/>
      <c r="D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row>
    <row r="103" spans="2:64" x14ac:dyDescent="0.25">
      <c r="B103" s="12"/>
      <c r="C103" s="12"/>
      <c r="D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row>
    <row r="104" spans="2:64" x14ac:dyDescent="0.25">
      <c r="B104" s="12"/>
      <c r="C104" s="12"/>
      <c r="D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row>
    <row r="105" spans="2:64" x14ac:dyDescent="0.25">
      <c r="B105" s="12"/>
      <c r="C105" s="12"/>
      <c r="D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row>
    <row r="106" spans="2:64" x14ac:dyDescent="0.25">
      <c r="B106" s="12"/>
      <c r="C106" s="12"/>
      <c r="D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row>
    <row r="107" spans="2:64" x14ac:dyDescent="0.25">
      <c r="B107" s="12"/>
      <c r="C107" s="12"/>
      <c r="D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row>
    <row r="108" spans="2:64" x14ac:dyDescent="0.25">
      <c r="B108" s="12"/>
      <c r="C108" s="12"/>
      <c r="D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row>
    <row r="109" spans="2:64" x14ac:dyDescent="0.25">
      <c r="B109" s="12"/>
      <c r="C109" s="12"/>
      <c r="D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row>
    <row r="110" spans="2:64" x14ac:dyDescent="0.25">
      <c r="B110" s="12"/>
      <c r="C110" s="12"/>
      <c r="D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row>
    <row r="111" spans="2:64" x14ac:dyDescent="0.25">
      <c r="B111" s="12"/>
      <c r="C111" s="12"/>
      <c r="D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row>
    <row r="112" spans="2:64" x14ac:dyDescent="0.25">
      <c r="B112" s="12"/>
      <c r="C112" s="12"/>
      <c r="D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row>
    <row r="113" spans="2:64" x14ac:dyDescent="0.25">
      <c r="B113" s="12"/>
      <c r="C113" s="12"/>
      <c r="D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row>
    <row r="114" spans="2:64" x14ac:dyDescent="0.25">
      <c r="B114" s="12"/>
      <c r="C114" s="12"/>
      <c r="D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row>
    <row r="115" spans="2:64" x14ac:dyDescent="0.25">
      <c r="B115" s="12"/>
      <c r="C115" s="12"/>
      <c r="D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row>
    <row r="116" spans="2:64" x14ac:dyDescent="0.25">
      <c r="B116" s="12"/>
      <c r="C116" s="12"/>
      <c r="D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row>
    <row r="117" spans="2:64" x14ac:dyDescent="0.25">
      <c r="B117" s="12"/>
      <c r="C117" s="12"/>
      <c r="D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row>
    <row r="118" spans="2:64" x14ac:dyDescent="0.25">
      <c r="B118" s="12"/>
      <c r="C118" s="12"/>
      <c r="D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row>
    <row r="119" spans="2:64" x14ac:dyDescent="0.25">
      <c r="B119" s="12"/>
      <c r="C119" s="12"/>
      <c r="D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row>
    <row r="120" spans="2:64" x14ac:dyDescent="0.25">
      <c r="B120" s="12"/>
      <c r="C120" s="12"/>
      <c r="D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row>
    <row r="121" spans="2:64" x14ac:dyDescent="0.25">
      <c r="B121" s="12"/>
      <c r="C121" s="12"/>
      <c r="D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row>
    <row r="122" spans="2:64" x14ac:dyDescent="0.25">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row>
    <row r="123" spans="2:64" x14ac:dyDescent="0.25">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row>
  </sheetData>
  <mergeCells count="33">
    <mergeCell ref="BF2:BH2"/>
    <mergeCell ref="BJ2:BL2"/>
    <mergeCell ref="Z2:AB2"/>
    <mergeCell ref="AD2:AF2"/>
    <mergeCell ref="AH2:AJ2"/>
    <mergeCell ref="AL2:AN2"/>
    <mergeCell ref="AH59:AJ67"/>
    <mergeCell ref="AH4:AJ4"/>
    <mergeCell ref="BJ4:BL4"/>
    <mergeCell ref="AP4:AR4"/>
    <mergeCell ref="AT4:AV4"/>
    <mergeCell ref="AX4:AZ4"/>
    <mergeCell ref="BB4:BD4"/>
    <mergeCell ref="BF4:BH4"/>
    <mergeCell ref="B2:D2"/>
    <mergeCell ref="B4:D4"/>
    <mergeCell ref="AT2:AV2"/>
    <mergeCell ref="AX2:AZ2"/>
    <mergeCell ref="J4:L4"/>
    <mergeCell ref="F4:H4"/>
    <mergeCell ref="F2:H2"/>
    <mergeCell ref="J2:L2"/>
    <mergeCell ref="R2:T2"/>
    <mergeCell ref="V2:X2"/>
    <mergeCell ref="BB2:BD2"/>
    <mergeCell ref="AL4:AN4"/>
    <mergeCell ref="AD4:AF4"/>
    <mergeCell ref="R4:T4"/>
    <mergeCell ref="N4:P4"/>
    <mergeCell ref="Z4:AB4"/>
    <mergeCell ref="V4:X4"/>
    <mergeCell ref="N2:P2"/>
    <mergeCell ref="AP2:AR2"/>
  </mergeCells>
  <printOptions horizontalCentered="1" verticalCentered="1"/>
  <pageMargins left="0.25" right="0.25" top="0.75" bottom="0.75" header="0.3" footer="0.3"/>
  <pageSetup paperSize="9" scale="74" fitToWidth="0"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L333"/>
  <sheetViews>
    <sheetView showWhiteSpace="0" zoomScale="90" zoomScaleNormal="90" workbookViewId="0">
      <selection activeCell="A5" sqref="A5"/>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1.75" customHeight="1" x14ac:dyDescent="0.3">
      <c r="B2" s="52" t="s">
        <v>321</v>
      </c>
      <c r="C2" s="52"/>
      <c r="D2" s="52"/>
      <c r="F2" s="52" t="s">
        <v>321</v>
      </c>
      <c r="G2" s="52"/>
      <c r="H2" s="52"/>
      <c r="I2" s="4"/>
      <c r="J2" s="52" t="s">
        <v>321</v>
      </c>
      <c r="K2" s="52"/>
      <c r="L2" s="52"/>
      <c r="M2" s="4"/>
      <c r="N2" s="52" t="s">
        <v>321</v>
      </c>
      <c r="O2" s="52"/>
      <c r="P2" s="52"/>
      <c r="Q2" s="4"/>
      <c r="R2" s="52" t="s">
        <v>321</v>
      </c>
      <c r="S2" s="52"/>
      <c r="T2" s="52"/>
      <c r="U2" s="4"/>
      <c r="V2" s="52" t="s">
        <v>321</v>
      </c>
      <c r="W2" s="52"/>
      <c r="X2" s="52"/>
      <c r="Y2" s="4"/>
      <c r="Z2" s="52" t="s">
        <v>321</v>
      </c>
      <c r="AA2" s="52"/>
      <c r="AB2" s="52"/>
      <c r="AD2" s="52" t="s">
        <v>321</v>
      </c>
      <c r="AE2" s="52"/>
      <c r="AF2" s="52"/>
      <c r="AH2" s="52" t="s">
        <v>321</v>
      </c>
      <c r="AI2" s="52"/>
      <c r="AJ2" s="52"/>
      <c r="AL2" s="52" t="s">
        <v>321</v>
      </c>
      <c r="AM2" s="52"/>
      <c r="AN2" s="52"/>
      <c r="AP2" s="52" t="s">
        <v>321</v>
      </c>
      <c r="AQ2" s="52"/>
      <c r="AR2" s="52"/>
      <c r="AT2" s="52" t="s">
        <v>321</v>
      </c>
      <c r="AU2" s="52"/>
      <c r="AV2" s="52"/>
      <c r="AX2" s="52" t="s">
        <v>321</v>
      </c>
      <c r="AY2" s="52"/>
      <c r="AZ2" s="52"/>
      <c r="BB2" s="52" t="s">
        <v>321</v>
      </c>
      <c r="BC2" s="52"/>
      <c r="BD2" s="52"/>
      <c r="BF2" s="52" t="s">
        <v>321</v>
      </c>
      <c r="BG2" s="52"/>
      <c r="BH2" s="52"/>
      <c r="BJ2" s="52" t="s">
        <v>321</v>
      </c>
      <c r="BK2" s="52"/>
      <c r="BL2" s="52"/>
    </row>
    <row r="4" spans="2:64" ht="39.75" customHeight="1" x14ac:dyDescent="0.25">
      <c r="B4" s="46" t="s">
        <v>276</v>
      </c>
      <c r="C4" s="49"/>
      <c r="D4" s="50"/>
      <c r="F4" s="46" t="s">
        <v>213</v>
      </c>
      <c r="G4" s="49"/>
      <c r="H4" s="50"/>
      <c r="J4" s="46" t="s">
        <v>198</v>
      </c>
      <c r="K4" s="49"/>
      <c r="L4" s="50"/>
      <c r="M4" s="12"/>
      <c r="N4" s="46" t="s">
        <v>199</v>
      </c>
      <c r="O4" s="49"/>
      <c r="P4" s="50"/>
      <c r="Q4" s="12"/>
      <c r="R4" s="46" t="s">
        <v>200</v>
      </c>
      <c r="S4" s="49"/>
      <c r="T4" s="50"/>
      <c r="U4" s="12"/>
      <c r="V4" s="46" t="s">
        <v>201</v>
      </c>
      <c r="W4" s="47"/>
      <c r="X4" s="48"/>
      <c r="Y4" s="12"/>
      <c r="Z4" s="46" t="s">
        <v>202</v>
      </c>
      <c r="AA4" s="47"/>
      <c r="AB4" s="48"/>
      <c r="AC4" s="12"/>
      <c r="AD4" s="46" t="s">
        <v>203</v>
      </c>
      <c r="AE4" s="47"/>
      <c r="AF4" s="48"/>
      <c r="AG4" s="12"/>
      <c r="AH4" s="46" t="s">
        <v>204</v>
      </c>
      <c r="AI4" s="47"/>
      <c r="AJ4" s="48"/>
      <c r="AK4" s="12"/>
      <c r="AL4" s="46" t="s">
        <v>205</v>
      </c>
      <c r="AM4" s="47"/>
      <c r="AN4" s="48"/>
      <c r="AO4" s="12"/>
      <c r="AP4" s="46" t="s">
        <v>206</v>
      </c>
      <c r="AQ4" s="47"/>
      <c r="AR4" s="48"/>
      <c r="AS4" s="12"/>
      <c r="AT4" s="46" t="s">
        <v>207</v>
      </c>
      <c r="AU4" s="47"/>
      <c r="AV4" s="48"/>
      <c r="AW4" s="12"/>
      <c r="AX4" s="46" t="s">
        <v>208</v>
      </c>
      <c r="AY4" s="47"/>
      <c r="AZ4" s="48"/>
      <c r="BA4" s="12"/>
      <c r="BB4" s="46" t="s">
        <v>209</v>
      </c>
      <c r="BC4" s="47"/>
      <c r="BD4" s="48"/>
      <c r="BE4" s="12"/>
      <c r="BF4" s="46" t="s">
        <v>210</v>
      </c>
      <c r="BG4" s="47"/>
      <c r="BH4" s="48"/>
      <c r="BI4" s="12"/>
      <c r="BJ4" s="46" t="s">
        <v>211</v>
      </c>
      <c r="BK4" s="47"/>
      <c r="BL4" s="48"/>
    </row>
    <row r="5" spans="2:64" ht="77.25" customHeight="1" x14ac:dyDescent="0.25">
      <c r="B5" s="36"/>
      <c r="C5" s="14" t="s">
        <v>322</v>
      </c>
      <c r="D5" s="15" t="s">
        <v>193</v>
      </c>
      <c r="F5" s="36"/>
      <c r="G5" s="14" t="s">
        <v>322</v>
      </c>
      <c r="H5" s="15" t="s">
        <v>193</v>
      </c>
      <c r="J5" s="36"/>
      <c r="K5" s="14" t="s">
        <v>322</v>
      </c>
      <c r="L5" s="15" t="s">
        <v>193</v>
      </c>
      <c r="M5" s="12"/>
      <c r="N5" s="36"/>
      <c r="O5" s="14" t="s">
        <v>322</v>
      </c>
      <c r="P5" s="15" t="s">
        <v>193</v>
      </c>
      <c r="Q5" s="12"/>
      <c r="R5" s="36"/>
      <c r="S5" s="14" t="s">
        <v>322</v>
      </c>
      <c r="T5" s="15" t="s">
        <v>193</v>
      </c>
      <c r="U5" s="12"/>
      <c r="V5" s="36"/>
      <c r="W5" s="14" t="s">
        <v>322</v>
      </c>
      <c r="X5" s="15" t="s">
        <v>193</v>
      </c>
      <c r="Y5" s="12"/>
      <c r="Z5" s="36"/>
      <c r="AA5" s="14" t="s">
        <v>322</v>
      </c>
      <c r="AB5" s="15" t="s">
        <v>193</v>
      </c>
      <c r="AC5" s="12"/>
      <c r="AD5" s="36"/>
      <c r="AE5" s="14" t="s">
        <v>322</v>
      </c>
      <c r="AF5" s="15" t="s">
        <v>193</v>
      </c>
      <c r="AG5" s="12"/>
      <c r="AH5" s="36"/>
      <c r="AI5" s="14" t="s">
        <v>322</v>
      </c>
      <c r="AJ5" s="15" t="s">
        <v>193</v>
      </c>
      <c r="AK5" s="12"/>
      <c r="AL5" s="36"/>
      <c r="AM5" s="14" t="s">
        <v>322</v>
      </c>
      <c r="AN5" s="15" t="s">
        <v>193</v>
      </c>
      <c r="AO5" s="12"/>
      <c r="AP5" s="36"/>
      <c r="AQ5" s="14" t="s">
        <v>322</v>
      </c>
      <c r="AR5" s="15" t="s">
        <v>193</v>
      </c>
      <c r="AS5" s="12"/>
      <c r="AT5" s="36"/>
      <c r="AU5" s="14" t="s">
        <v>322</v>
      </c>
      <c r="AV5" s="15" t="s">
        <v>193</v>
      </c>
      <c r="AW5" s="12"/>
      <c r="AX5" s="36"/>
      <c r="AY5" s="14" t="s">
        <v>322</v>
      </c>
      <c r="AZ5" s="15" t="s">
        <v>193</v>
      </c>
      <c r="BA5" s="12"/>
      <c r="BB5" s="36"/>
      <c r="BC5" s="14" t="s">
        <v>322</v>
      </c>
      <c r="BD5" s="15" t="s">
        <v>193</v>
      </c>
      <c r="BE5" s="12"/>
      <c r="BF5" s="36"/>
      <c r="BG5" s="14" t="s">
        <v>322</v>
      </c>
      <c r="BH5" s="15" t="s">
        <v>193</v>
      </c>
      <c r="BI5" s="12"/>
      <c r="BJ5" s="36"/>
      <c r="BK5" s="14" t="s">
        <v>322</v>
      </c>
      <c r="BL5" s="15" t="s">
        <v>193</v>
      </c>
    </row>
    <row r="6" spans="2:64" ht="12.75" customHeight="1" x14ac:dyDescent="0.25">
      <c r="B6" s="13" t="s">
        <v>168</v>
      </c>
      <c r="C6" s="16">
        <v>327547324</v>
      </c>
      <c r="D6" s="17">
        <f>C6/$C$27</f>
        <v>0.17453768677429518</v>
      </c>
      <c r="F6" s="13" t="s">
        <v>168</v>
      </c>
      <c r="G6" s="16">
        <v>316576170</v>
      </c>
      <c r="H6" s="17">
        <f>G6/$G$27</f>
        <v>0.17276407919240366</v>
      </c>
      <c r="J6" s="13" t="s">
        <v>168</v>
      </c>
      <c r="K6" s="16">
        <v>312848563</v>
      </c>
      <c r="L6" s="17">
        <f>K6/$K$27</f>
        <v>0.17223105670090713</v>
      </c>
      <c r="M6" s="12"/>
      <c r="N6" s="13" t="s">
        <v>168</v>
      </c>
      <c r="O6" s="16">
        <v>302255677</v>
      </c>
      <c r="P6" s="17">
        <f>O6/$O$27</f>
        <v>0.16625906375547403</v>
      </c>
      <c r="Q6" s="12"/>
      <c r="R6" s="13" t="s">
        <v>168</v>
      </c>
      <c r="S6" s="16">
        <v>327992097</v>
      </c>
      <c r="T6" s="17">
        <f>S6/$S$27</f>
        <v>0.17952240488561066</v>
      </c>
      <c r="U6" s="12"/>
      <c r="V6" s="13" t="s">
        <v>168</v>
      </c>
      <c r="W6" s="16">
        <v>328650030</v>
      </c>
      <c r="X6" s="17">
        <f t="shared" ref="X6:X29" si="0">W6/$W$30</f>
        <v>0.17565959051801772</v>
      </c>
      <c r="Y6" s="12"/>
      <c r="Z6" s="13" t="s">
        <v>168</v>
      </c>
      <c r="AA6" s="16">
        <f>62411705+277951075</f>
        <v>340362780</v>
      </c>
      <c r="AB6" s="17">
        <f>AA6/$AA$33</f>
        <v>0.17993580480462801</v>
      </c>
      <c r="AC6" s="12"/>
      <c r="AD6" s="13" t="s">
        <v>168</v>
      </c>
      <c r="AE6" s="16">
        <f>66274637+281614224</f>
        <v>347888861</v>
      </c>
      <c r="AF6" s="17">
        <f t="shared" ref="AF6:AF34" si="1">AE6/$AE$35</f>
        <v>0.19361001426376043</v>
      </c>
      <c r="AG6" s="12"/>
      <c r="AH6" s="13" t="s">
        <v>73</v>
      </c>
      <c r="AI6" s="16">
        <f>65606291+272367860</f>
        <v>337974151</v>
      </c>
      <c r="AJ6" s="17">
        <f t="shared" ref="AJ6:AJ32" si="2">AI6/$AI$33</f>
        <v>0.1955559952057413</v>
      </c>
      <c r="AK6" s="12"/>
      <c r="AL6" s="13" t="s">
        <v>73</v>
      </c>
      <c r="AM6" s="16">
        <v>352383</v>
      </c>
      <c r="AN6" s="17">
        <f>AM6/$AM$30</f>
        <v>0.21332200888319572</v>
      </c>
      <c r="AO6" s="12"/>
      <c r="AP6" s="37" t="s">
        <v>27</v>
      </c>
      <c r="AQ6" s="42">
        <v>338356</v>
      </c>
      <c r="AR6" s="17">
        <f>AQ6/$AQ$30</f>
        <v>0.21332106031327724</v>
      </c>
      <c r="AS6" s="12"/>
      <c r="AT6" s="37" t="s">
        <v>27</v>
      </c>
      <c r="AU6" s="42">
        <v>338290</v>
      </c>
      <c r="AV6" s="17">
        <f>AU6/$AU$28</f>
        <v>0.21961164657774176</v>
      </c>
      <c r="AW6" s="12"/>
      <c r="AX6" s="37" t="s">
        <v>27</v>
      </c>
      <c r="AY6" s="42">
        <v>317171</v>
      </c>
      <c r="AZ6" s="17">
        <f>AY6/$AY$29</f>
        <v>0.22182225600992556</v>
      </c>
      <c r="BA6" s="12"/>
      <c r="BB6" s="37" t="s">
        <v>27</v>
      </c>
      <c r="BC6" s="42">
        <v>314468</v>
      </c>
      <c r="BD6" s="17">
        <f>BC6/$BC$33</f>
        <v>0.22346770474247435</v>
      </c>
      <c r="BE6" s="12"/>
      <c r="BF6" s="37" t="s">
        <v>27</v>
      </c>
      <c r="BG6" s="42">
        <v>305080</v>
      </c>
      <c r="BH6" s="17">
        <f>BG6/$BG$33</f>
        <v>0.22076035981015246</v>
      </c>
      <c r="BI6" s="12"/>
      <c r="BJ6" s="37" t="s">
        <v>27</v>
      </c>
      <c r="BK6" s="42">
        <v>306484</v>
      </c>
      <c r="BL6" s="17">
        <f>BK6/$BK$36</f>
        <v>0.22178257370946919</v>
      </c>
    </row>
    <row r="7" spans="2:64" ht="12.75" customHeight="1" x14ac:dyDescent="0.25">
      <c r="B7" s="13" t="s">
        <v>142</v>
      </c>
      <c r="C7" s="16">
        <v>238794527</v>
      </c>
      <c r="D7" s="17">
        <f t="shared" ref="D7:D26" si="3">C7/$C$27</f>
        <v>0.12724464925545226</v>
      </c>
      <c r="F7" s="13" t="s">
        <v>142</v>
      </c>
      <c r="G7" s="16">
        <v>241330835</v>
      </c>
      <c r="H7" s="17">
        <f t="shared" ref="H7:H26" si="4">G7/$G$27</f>
        <v>0.1317006883035729</v>
      </c>
      <c r="J7" s="13" t="s">
        <v>142</v>
      </c>
      <c r="K7" s="16">
        <v>244979830</v>
      </c>
      <c r="L7" s="17">
        <f t="shared" ref="L7:L26" si="5">K7/$K$27</f>
        <v>0.13486760043487428</v>
      </c>
      <c r="M7" s="12"/>
      <c r="N7" s="13" t="s">
        <v>142</v>
      </c>
      <c r="O7" s="16">
        <v>265403553</v>
      </c>
      <c r="P7" s="17">
        <f t="shared" ref="P7:P26" si="6">O7/$O$27</f>
        <v>0.14598814711148117</v>
      </c>
      <c r="Q7" s="12"/>
      <c r="R7" s="13" t="s">
        <v>142</v>
      </c>
      <c r="S7" s="16">
        <v>270397574</v>
      </c>
      <c r="T7" s="17">
        <f t="shared" ref="T7:T26" si="7">S7/$S$27</f>
        <v>0.14799875729845671</v>
      </c>
      <c r="U7" s="12"/>
      <c r="V7" s="13" t="s">
        <v>142</v>
      </c>
      <c r="W7" s="16">
        <v>274292686</v>
      </c>
      <c r="X7" s="17">
        <f t="shared" si="0"/>
        <v>0.14660622700946416</v>
      </c>
      <c r="Y7" s="12"/>
      <c r="Z7" s="13" t="s">
        <v>142</v>
      </c>
      <c r="AA7" s="16">
        <f>50956106+242671895</f>
        <v>293628001</v>
      </c>
      <c r="AB7" s="17">
        <f t="shared" ref="AB7:AB32" si="8">AA7/$AA$33</f>
        <v>0.15522904905497928</v>
      </c>
      <c r="AC7" s="12"/>
      <c r="AD7" s="13" t="s">
        <v>142</v>
      </c>
      <c r="AE7" s="16">
        <f>49818617+234306280</f>
        <v>284124897</v>
      </c>
      <c r="AF7" s="17">
        <f t="shared" si="1"/>
        <v>0.15812356050359272</v>
      </c>
      <c r="AG7" s="12"/>
      <c r="AH7" s="13" t="s">
        <v>79</v>
      </c>
      <c r="AI7" s="16">
        <v>291229044</v>
      </c>
      <c r="AJ7" s="17">
        <f t="shared" si="2"/>
        <v>0.1685087021114719</v>
      </c>
      <c r="AK7" s="12"/>
      <c r="AL7" s="13" t="s">
        <v>28</v>
      </c>
      <c r="AM7" s="16">
        <v>284810</v>
      </c>
      <c r="AN7" s="17">
        <f t="shared" ref="AN7:AN29" si="9">AM7/$AM$30</f>
        <v>0.17241535871487265</v>
      </c>
      <c r="AO7" s="12"/>
      <c r="AP7" s="37" t="s">
        <v>28</v>
      </c>
      <c r="AQ7" s="42">
        <v>285827</v>
      </c>
      <c r="AR7" s="17">
        <f t="shared" ref="AR7:AR29" si="10">AQ7/$AQ$30</f>
        <v>0.18020345052596407</v>
      </c>
      <c r="AS7" s="12"/>
      <c r="AT7" s="37" t="s">
        <v>28</v>
      </c>
      <c r="AU7" s="42">
        <v>290188</v>
      </c>
      <c r="AV7" s="17">
        <f t="shared" ref="AV7:AV27" si="11">AU7/$AU$28</f>
        <v>0.18838471281179381</v>
      </c>
      <c r="AW7" s="12"/>
      <c r="AX7" s="37" t="s">
        <v>28</v>
      </c>
      <c r="AY7" s="42">
        <v>282598</v>
      </c>
      <c r="AZ7" s="17">
        <f t="shared" ref="AZ7:AZ28" si="12">AY7/$AY$29</f>
        <v>0.19764267825208781</v>
      </c>
      <c r="BA7" s="12"/>
      <c r="BB7" s="37" t="s">
        <v>28</v>
      </c>
      <c r="BC7" s="42">
        <v>220777</v>
      </c>
      <c r="BD7" s="17">
        <f t="shared" ref="BD7:BD32" si="13">BC7/$BC$33</f>
        <v>0.15688887088647893</v>
      </c>
      <c r="BE7" s="12"/>
      <c r="BF7" s="37" t="s">
        <v>28</v>
      </c>
      <c r="BG7" s="42">
        <v>227279</v>
      </c>
      <c r="BH7" s="17">
        <f t="shared" ref="BH7:BH32" si="14">BG7/$BG$33</f>
        <v>0.16446241581647975</v>
      </c>
      <c r="BI7" s="12"/>
      <c r="BJ7" s="37" t="s">
        <v>28</v>
      </c>
      <c r="BK7" s="42">
        <v>239453</v>
      </c>
      <c r="BL7" s="17">
        <f t="shared" ref="BL7:BL35" si="15">BK7/$BK$36</f>
        <v>0.17327659069463178</v>
      </c>
    </row>
    <row r="8" spans="2:64" ht="12.75" customHeight="1" x14ac:dyDescent="0.25">
      <c r="B8" s="13" t="s">
        <v>136</v>
      </c>
      <c r="C8" s="16">
        <v>157827097</v>
      </c>
      <c r="D8" s="17">
        <f t="shared" si="3"/>
        <v>8.4100141879596926E-2</v>
      </c>
      <c r="F8" s="13" t="s">
        <v>138</v>
      </c>
      <c r="G8" s="16">
        <v>153408722</v>
      </c>
      <c r="H8" s="17">
        <f t="shared" si="4"/>
        <v>8.3719240764121447E-2</v>
      </c>
      <c r="J8" s="13" t="s">
        <v>138</v>
      </c>
      <c r="K8" s="16">
        <v>146171068</v>
      </c>
      <c r="L8" s="17">
        <f t="shared" si="5"/>
        <v>8.0470874660019301E-2</v>
      </c>
      <c r="M8" s="12"/>
      <c r="N8" s="13" t="s">
        <v>179</v>
      </c>
      <c r="O8" s="16">
        <v>149095478</v>
      </c>
      <c r="P8" s="17">
        <f t="shared" si="6"/>
        <v>8.2011609603133695E-2</v>
      </c>
      <c r="Q8" s="12"/>
      <c r="R8" s="13" t="s">
        <v>179</v>
      </c>
      <c r="S8" s="16">
        <v>153310939</v>
      </c>
      <c r="T8" s="17">
        <f t="shared" si="7"/>
        <v>8.3912840328439861E-2</v>
      </c>
      <c r="U8" s="12"/>
      <c r="V8" s="13" t="s">
        <v>179</v>
      </c>
      <c r="W8" s="16">
        <v>163013030</v>
      </c>
      <c r="X8" s="17">
        <f t="shared" si="0"/>
        <v>8.7128554647937617E-2</v>
      </c>
      <c r="Y8" s="12"/>
      <c r="Z8" s="13" t="s">
        <v>140</v>
      </c>
      <c r="AA8" s="16">
        <f>33286598+114025162</f>
        <v>147311760</v>
      </c>
      <c r="AB8" s="17">
        <f t="shared" si="8"/>
        <v>7.7877669505420688E-2</v>
      </c>
      <c r="AC8" s="12"/>
      <c r="AD8" s="13" t="s">
        <v>140</v>
      </c>
      <c r="AE8" s="16">
        <f>28039346+108968340</f>
        <v>137007686</v>
      </c>
      <c r="AF8" s="17">
        <f t="shared" si="1"/>
        <v>7.6248661611228799E-2</v>
      </c>
      <c r="AG8" s="12"/>
      <c r="AH8" s="13" t="s">
        <v>80</v>
      </c>
      <c r="AI8" s="16">
        <v>132903130</v>
      </c>
      <c r="AJ8" s="17">
        <f t="shared" si="2"/>
        <v>7.6899383506722707E-2</v>
      </c>
      <c r="AK8" s="12"/>
      <c r="AL8" s="13" t="s">
        <v>1</v>
      </c>
      <c r="AM8" s="16">
        <v>132205</v>
      </c>
      <c r="AN8" s="17">
        <f t="shared" si="9"/>
        <v>8.0032907899651493E-2</v>
      </c>
      <c r="AO8" s="12"/>
      <c r="AP8" s="13" t="s">
        <v>1</v>
      </c>
      <c r="AQ8" s="42">
        <v>132373</v>
      </c>
      <c r="AR8" s="17">
        <f t="shared" si="10"/>
        <v>8.3456326226960503E-2</v>
      </c>
      <c r="AS8" s="12"/>
      <c r="AT8" s="13" t="s">
        <v>1</v>
      </c>
      <c r="AU8" s="42">
        <v>142370</v>
      </c>
      <c r="AV8" s="17">
        <f t="shared" si="11"/>
        <v>9.2423985702424244E-2</v>
      </c>
      <c r="AW8" s="12"/>
      <c r="AX8" s="13" t="s">
        <v>1</v>
      </c>
      <c r="AY8" s="42">
        <v>140767</v>
      </c>
      <c r="AZ8" s="17">
        <f t="shared" si="12"/>
        <v>9.8449270304501957E-2</v>
      </c>
      <c r="BA8" s="12"/>
      <c r="BB8" s="13" t="s">
        <v>1</v>
      </c>
      <c r="BC8" s="42">
        <v>151305</v>
      </c>
      <c r="BD8" s="17">
        <f t="shared" si="13"/>
        <v>0.10752057782050982</v>
      </c>
      <c r="BE8" s="12"/>
      <c r="BF8" s="13" t="s">
        <v>1</v>
      </c>
      <c r="BG8" s="42">
        <v>156806</v>
      </c>
      <c r="BH8" s="17">
        <f t="shared" si="14"/>
        <v>0.11346712003537028</v>
      </c>
      <c r="BI8" s="12"/>
      <c r="BJ8" s="13" t="s">
        <v>62</v>
      </c>
      <c r="BK8" s="42">
        <v>118571</v>
      </c>
      <c r="BL8" s="17">
        <f t="shared" si="15"/>
        <v>8.5802135012938596E-2</v>
      </c>
    </row>
    <row r="9" spans="2:64" ht="12.75" customHeight="1" x14ac:dyDescent="0.25">
      <c r="B9" s="13" t="s">
        <v>138</v>
      </c>
      <c r="C9" s="16">
        <v>153564532</v>
      </c>
      <c r="D9" s="17">
        <f t="shared" si="3"/>
        <v>8.1828780826361538E-2</v>
      </c>
      <c r="F9" s="13" t="s">
        <v>136</v>
      </c>
      <c r="G9" s="16">
        <v>137338934</v>
      </c>
      <c r="H9" s="17">
        <f t="shared" si="4"/>
        <v>7.494952784909964E-2</v>
      </c>
      <c r="J9" s="13" t="s">
        <v>179</v>
      </c>
      <c r="K9" s="16">
        <v>142082327</v>
      </c>
      <c r="L9" s="17">
        <f t="shared" si="5"/>
        <v>7.8219919193727699E-2</v>
      </c>
      <c r="M9" s="12"/>
      <c r="N9" s="13" t="s">
        <v>138</v>
      </c>
      <c r="O9" s="16">
        <v>144116217</v>
      </c>
      <c r="P9" s="17">
        <f t="shared" si="6"/>
        <v>7.9272712255461564E-2</v>
      </c>
      <c r="Q9" s="12"/>
      <c r="R9" s="13" t="s">
        <v>138</v>
      </c>
      <c r="S9" s="16">
        <v>141805746</v>
      </c>
      <c r="T9" s="17">
        <f t="shared" si="7"/>
        <v>7.7615615685148853E-2</v>
      </c>
      <c r="U9" s="12"/>
      <c r="V9" s="13" t="s">
        <v>138</v>
      </c>
      <c r="W9" s="16">
        <v>144370182</v>
      </c>
      <c r="X9" s="17">
        <f t="shared" si="0"/>
        <v>7.7164170814564323E-2</v>
      </c>
      <c r="Y9" s="12"/>
      <c r="Z9" s="13" t="s">
        <v>179</v>
      </c>
      <c r="AA9" s="16">
        <f>25118666+116808690</f>
        <v>141927356</v>
      </c>
      <c r="AB9" s="17">
        <f t="shared" si="8"/>
        <v>7.5031156537306909E-2</v>
      </c>
      <c r="AC9" s="12"/>
      <c r="AD9" s="13" t="s">
        <v>83</v>
      </c>
      <c r="AE9" s="16">
        <f>22113975+109996875</f>
        <v>132110850</v>
      </c>
      <c r="AF9" s="17">
        <f t="shared" si="1"/>
        <v>7.3523433545339967E-2</v>
      </c>
      <c r="AG9" s="12"/>
      <c r="AH9" s="13" t="s">
        <v>82</v>
      </c>
      <c r="AI9" s="16">
        <v>126194689</v>
      </c>
      <c r="AJ9" s="17">
        <f t="shared" si="2"/>
        <v>7.3017797142344215E-2</v>
      </c>
      <c r="AK9" s="12"/>
      <c r="AL9" s="13" t="s">
        <v>48</v>
      </c>
      <c r="AM9" s="16">
        <v>121736</v>
      </c>
      <c r="AN9" s="17">
        <f t="shared" si="9"/>
        <v>7.3695291978911337E-2</v>
      </c>
      <c r="AO9" s="12"/>
      <c r="AP9" s="13" t="s">
        <v>48</v>
      </c>
      <c r="AQ9" s="42">
        <v>124261</v>
      </c>
      <c r="AR9" s="17">
        <f t="shared" si="10"/>
        <v>7.8342007458381532E-2</v>
      </c>
      <c r="AS9" s="12"/>
      <c r="AT9" s="13" t="s">
        <v>12</v>
      </c>
      <c r="AU9" s="42">
        <v>131933</v>
      </c>
      <c r="AV9" s="17">
        <f t="shared" si="11"/>
        <v>8.5648477247158364E-2</v>
      </c>
      <c r="AW9" s="12"/>
      <c r="AX9" s="13" t="s">
        <v>48</v>
      </c>
      <c r="AY9" s="42">
        <v>107105</v>
      </c>
      <c r="AZ9" s="17">
        <f t="shared" si="12"/>
        <v>7.4906825434680593E-2</v>
      </c>
      <c r="BA9" s="12"/>
      <c r="BB9" s="13" t="s">
        <v>4</v>
      </c>
      <c r="BC9" s="42">
        <v>106685</v>
      </c>
      <c r="BD9" s="17">
        <f t="shared" si="13"/>
        <v>7.5812648919606679E-2</v>
      </c>
      <c r="BE9" s="12"/>
      <c r="BF9" s="13" t="s">
        <v>4</v>
      </c>
      <c r="BG9" s="42">
        <v>107349</v>
      </c>
      <c r="BH9" s="17">
        <f t="shared" si="14"/>
        <v>7.7679309903173122E-2</v>
      </c>
      <c r="BI9" s="12"/>
      <c r="BJ9" s="13" t="s">
        <v>4</v>
      </c>
      <c r="BK9" s="42">
        <v>110057</v>
      </c>
      <c r="BL9" s="17">
        <f t="shared" si="15"/>
        <v>7.9641105945964727E-2</v>
      </c>
    </row>
    <row r="10" spans="2:64" ht="12.75" customHeight="1" x14ac:dyDescent="0.25">
      <c r="B10" s="13" t="s">
        <v>140</v>
      </c>
      <c r="C10" s="16">
        <v>135825882</v>
      </c>
      <c r="D10" s="17">
        <f t="shared" si="3"/>
        <v>7.2376519395280961E-2</v>
      </c>
      <c r="F10" s="13" t="s">
        <v>88</v>
      </c>
      <c r="G10" s="16">
        <v>131689357</v>
      </c>
      <c r="H10" s="17">
        <f t="shared" si="4"/>
        <v>7.186640264661967E-2</v>
      </c>
      <c r="J10" s="13" t="s">
        <v>136</v>
      </c>
      <c r="K10" s="16">
        <v>135537963</v>
      </c>
      <c r="L10" s="17">
        <f t="shared" si="5"/>
        <v>7.4617081078229064E-2</v>
      </c>
      <c r="M10" s="12"/>
      <c r="N10" s="13" t="s">
        <v>140</v>
      </c>
      <c r="O10" s="16">
        <v>139753319</v>
      </c>
      <c r="P10" s="17">
        <f t="shared" si="6"/>
        <v>7.6872852163700142E-2</v>
      </c>
      <c r="Q10" s="12"/>
      <c r="R10" s="13" t="s">
        <v>140</v>
      </c>
      <c r="S10" s="16">
        <v>139380421</v>
      </c>
      <c r="T10" s="17">
        <f t="shared" si="7"/>
        <v>7.6288144137475575E-2</v>
      </c>
      <c r="U10" s="12"/>
      <c r="V10" s="13" t="s">
        <v>140</v>
      </c>
      <c r="W10" s="16">
        <v>142620074</v>
      </c>
      <c r="X10" s="17">
        <f t="shared" si="0"/>
        <v>7.6228758593113122E-2</v>
      </c>
      <c r="Y10" s="12"/>
      <c r="Z10" s="13" t="s">
        <v>138</v>
      </c>
      <c r="AA10" s="16">
        <f>28363422+107274485</f>
        <v>135637907</v>
      </c>
      <c r="AB10" s="17">
        <f t="shared" si="8"/>
        <v>7.1706183496504192E-2</v>
      </c>
      <c r="AC10" s="12"/>
      <c r="AD10" s="13" t="s">
        <v>138</v>
      </c>
      <c r="AE10" s="16">
        <f>27813555+102243858</f>
        <v>130057413</v>
      </c>
      <c r="AF10" s="17">
        <f t="shared" si="1"/>
        <v>7.2380637637138312E-2</v>
      </c>
      <c r="AG10" s="12"/>
      <c r="AH10" s="13" t="s">
        <v>83</v>
      </c>
      <c r="AI10" s="16">
        <v>124365644</v>
      </c>
      <c r="AJ10" s="17">
        <f t="shared" si="2"/>
        <v>7.1959489238639818E-2</v>
      </c>
      <c r="AK10" s="12"/>
      <c r="AL10" s="13" t="s">
        <v>12</v>
      </c>
      <c r="AM10" s="16">
        <v>121713</v>
      </c>
      <c r="AN10" s="17">
        <f t="shared" si="9"/>
        <v>7.368136847464378E-2</v>
      </c>
      <c r="AO10" s="12"/>
      <c r="AP10" s="13" t="s">
        <v>12</v>
      </c>
      <c r="AQ10" s="42">
        <v>121402</v>
      </c>
      <c r="AR10" s="17">
        <f t="shared" si="10"/>
        <v>7.6539512714869792E-2</v>
      </c>
      <c r="AS10" s="12"/>
      <c r="AT10" s="13" t="s">
        <v>48</v>
      </c>
      <c r="AU10" s="42">
        <v>115454</v>
      </c>
      <c r="AV10" s="17">
        <f t="shared" si="11"/>
        <v>7.4950613509079778E-2</v>
      </c>
      <c r="AW10" s="12"/>
      <c r="AX10" s="13" t="s">
        <v>4</v>
      </c>
      <c r="AY10" s="42">
        <v>99589</v>
      </c>
      <c r="AZ10" s="17">
        <f t="shared" si="12"/>
        <v>6.9650304264174456E-2</v>
      </c>
      <c r="BA10" s="12"/>
      <c r="BB10" s="13" t="s">
        <v>48</v>
      </c>
      <c r="BC10" s="42">
        <v>101154</v>
      </c>
      <c r="BD10" s="17">
        <f t="shared" si="13"/>
        <v>7.1882201704212348E-2</v>
      </c>
      <c r="BE10" s="12"/>
      <c r="BF10" s="13" t="s">
        <v>48</v>
      </c>
      <c r="BG10" s="42">
        <v>99561</v>
      </c>
      <c r="BH10" s="17">
        <f t="shared" si="14"/>
        <v>7.2043798948009011E-2</v>
      </c>
      <c r="BI10" s="12"/>
      <c r="BJ10" s="13" t="s">
        <v>18</v>
      </c>
      <c r="BK10" s="42">
        <v>95679</v>
      </c>
      <c r="BL10" s="17">
        <f t="shared" si="15"/>
        <v>6.9236680772726489E-2</v>
      </c>
    </row>
    <row r="11" spans="2:64" ht="12.75" customHeight="1" x14ac:dyDescent="0.25">
      <c r="B11" s="13" t="s">
        <v>88</v>
      </c>
      <c r="C11" s="16">
        <v>133059086</v>
      </c>
      <c r="D11" s="17">
        <f t="shared" si="3"/>
        <v>7.0902197554641014E-2</v>
      </c>
      <c r="F11" s="13" t="s">
        <v>140</v>
      </c>
      <c r="G11" s="16">
        <v>130178783</v>
      </c>
      <c r="H11" s="17">
        <f t="shared" si="4"/>
        <v>7.1042042031725677E-2</v>
      </c>
      <c r="J11" s="13" t="s">
        <v>140</v>
      </c>
      <c r="K11" s="16">
        <v>134825554</v>
      </c>
      <c r="L11" s="17">
        <f t="shared" si="5"/>
        <v>7.4224881882245422E-2</v>
      </c>
      <c r="M11" s="12"/>
      <c r="N11" s="13" t="s">
        <v>136</v>
      </c>
      <c r="O11" s="16">
        <v>127426116</v>
      </c>
      <c r="P11" s="17">
        <f t="shared" si="6"/>
        <v>7.0092138398963569E-2</v>
      </c>
      <c r="Q11" s="12"/>
      <c r="R11" s="13" t="s">
        <v>136</v>
      </c>
      <c r="S11" s="16">
        <v>120553308</v>
      </c>
      <c r="T11" s="17">
        <f t="shared" si="7"/>
        <v>6.5983357425455677E-2</v>
      </c>
      <c r="U11" s="12"/>
      <c r="V11" s="13" t="s">
        <v>83</v>
      </c>
      <c r="W11" s="16">
        <v>132435142</v>
      </c>
      <c r="X11" s="17">
        <f t="shared" si="0"/>
        <v>7.0785031767426065E-2</v>
      </c>
      <c r="Y11" s="12"/>
      <c r="Z11" s="13" t="s">
        <v>83</v>
      </c>
      <c r="AA11" s="16">
        <f>21147214+109322006</f>
        <v>130469220</v>
      </c>
      <c r="AB11" s="17">
        <f t="shared" si="8"/>
        <v>6.8973711235206361E-2</v>
      </c>
      <c r="AC11" s="12"/>
      <c r="AD11" s="13" t="s">
        <v>141</v>
      </c>
      <c r="AE11" s="16">
        <f>21538991+100959321</f>
        <v>122498312</v>
      </c>
      <c r="AF11" s="17">
        <f t="shared" si="1"/>
        <v>6.8173783619954922E-2</v>
      </c>
      <c r="AG11" s="12"/>
      <c r="AH11" s="13" t="s">
        <v>81</v>
      </c>
      <c r="AI11" s="16">
        <v>117421925</v>
      </c>
      <c r="AJ11" s="17">
        <f t="shared" si="2"/>
        <v>6.7941768133471581E-2</v>
      </c>
      <c r="AK11" s="12"/>
      <c r="AL11" s="13" t="s">
        <v>4</v>
      </c>
      <c r="AM11" s="16">
        <v>117666</v>
      </c>
      <c r="AN11" s="17">
        <f t="shared" si="9"/>
        <v>7.1231437093305039E-2</v>
      </c>
      <c r="AO11" s="12"/>
      <c r="AP11" s="13" t="s">
        <v>4</v>
      </c>
      <c r="AQ11" s="42">
        <v>111511</v>
      </c>
      <c r="AR11" s="17">
        <f t="shared" si="10"/>
        <v>7.0303599630548469E-2</v>
      </c>
      <c r="AS11" s="12"/>
      <c r="AT11" s="13" t="s">
        <v>4</v>
      </c>
      <c r="AU11" s="42">
        <v>106614</v>
      </c>
      <c r="AV11" s="17">
        <f t="shared" si="11"/>
        <v>6.9211848083713265E-2</v>
      </c>
      <c r="AW11" s="12"/>
      <c r="AX11" s="13" t="s">
        <v>49</v>
      </c>
      <c r="AY11" s="42">
        <v>78338</v>
      </c>
      <c r="AZ11" s="17">
        <f t="shared" si="12"/>
        <v>5.4787833349535575E-2</v>
      </c>
      <c r="BA11" s="12"/>
      <c r="BB11" s="13" t="s">
        <v>49</v>
      </c>
      <c r="BC11" s="42">
        <v>75512</v>
      </c>
      <c r="BD11" s="17">
        <f t="shared" si="13"/>
        <v>5.3660446597153674E-2</v>
      </c>
      <c r="BE11" s="12"/>
      <c r="BF11" s="13" t="s">
        <v>49</v>
      </c>
      <c r="BG11" s="42">
        <v>82190</v>
      </c>
      <c r="BH11" s="17">
        <f t="shared" si="14"/>
        <v>5.9473888726879608E-2</v>
      </c>
      <c r="BI11" s="12"/>
      <c r="BJ11" s="13" t="s">
        <v>19</v>
      </c>
      <c r="BK11" s="42">
        <v>67409</v>
      </c>
      <c r="BL11" s="17">
        <f t="shared" si="15"/>
        <v>4.8779517074893336E-2</v>
      </c>
    </row>
    <row r="12" spans="2:64" ht="12.75" customHeight="1" x14ac:dyDescent="0.25">
      <c r="B12" s="13" t="s">
        <v>179</v>
      </c>
      <c r="C12" s="16">
        <v>123004595</v>
      </c>
      <c r="D12" s="17">
        <f t="shared" si="3"/>
        <v>6.5544536318388719E-2</v>
      </c>
      <c r="F12" s="13" t="s">
        <v>179</v>
      </c>
      <c r="G12" s="16">
        <v>127963454</v>
      </c>
      <c r="H12" s="17">
        <f t="shared" si="4"/>
        <v>6.9833077772687394E-2</v>
      </c>
      <c r="J12" s="13" t="s">
        <v>88</v>
      </c>
      <c r="K12" s="16">
        <v>113376572</v>
      </c>
      <c r="L12" s="17">
        <f t="shared" si="5"/>
        <v>6.2416674104034418E-2</v>
      </c>
      <c r="M12" s="12"/>
      <c r="N12" s="13" t="s">
        <v>83</v>
      </c>
      <c r="O12" s="16">
        <v>114303978</v>
      </c>
      <c r="P12" s="17">
        <f t="shared" si="6"/>
        <v>6.2874161883173837E-2</v>
      </c>
      <c r="Q12" s="12"/>
      <c r="R12" s="13" t="s">
        <v>83</v>
      </c>
      <c r="S12" s="16">
        <v>115351281</v>
      </c>
      <c r="T12" s="17">
        <f t="shared" si="7"/>
        <v>6.3136092488703624E-2</v>
      </c>
      <c r="U12" s="12"/>
      <c r="V12" s="13" t="s">
        <v>136</v>
      </c>
      <c r="W12" s="16">
        <v>120810924</v>
      </c>
      <c r="X12" s="17">
        <f t="shared" si="0"/>
        <v>6.4572023437646911E-2</v>
      </c>
      <c r="Y12" s="12"/>
      <c r="Z12" s="13" t="s">
        <v>136</v>
      </c>
      <c r="AA12" s="16">
        <f>28351775+87091862</f>
        <v>115443637</v>
      </c>
      <c r="AB12" s="17">
        <f t="shared" si="8"/>
        <v>6.1030303410873343E-2</v>
      </c>
      <c r="AC12" s="12"/>
      <c r="AD12" s="13" t="s">
        <v>136</v>
      </c>
      <c r="AE12" s="16">
        <f>28014787+84194025</f>
        <v>112208812</v>
      </c>
      <c r="AF12" s="17">
        <f t="shared" si="1"/>
        <v>6.2447385148786387E-2</v>
      </c>
      <c r="AG12" s="12"/>
      <c r="AH12" s="13" t="s">
        <v>84</v>
      </c>
      <c r="AI12" s="16">
        <v>94549479</v>
      </c>
      <c r="AJ12" s="17">
        <f t="shared" si="2"/>
        <v>5.4707489928806231E-2</v>
      </c>
      <c r="AK12" s="12"/>
      <c r="AL12" s="13" t="s">
        <v>22</v>
      </c>
      <c r="AM12" s="16">
        <v>81994</v>
      </c>
      <c r="AN12" s="17">
        <f t="shared" si="9"/>
        <v>4.9636687344079451E-2</v>
      </c>
      <c r="AO12" s="12"/>
      <c r="AP12" s="37" t="s">
        <v>22</v>
      </c>
      <c r="AQ12" s="42">
        <v>86012</v>
      </c>
      <c r="AR12" s="17">
        <f t="shared" si="10"/>
        <v>5.4227414438241382E-2</v>
      </c>
      <c r="AS12" s="12"/>
      <c r="AT12" s="37" t="s">
        <v>22</v>
      </c>
      <c r="AU12" s="42">
        <v>79856</v>
      </c>
      <c r="AV12" s="17">
        <f t="shared" si="11"/>
        <v>5.1841046584623095E-2</v>
      </c>
      <c r="AW12" s="12"/>
      <c r="AX12" s="37" t="s">
        <v>22</v>
      </c>
      <c r="AY12" s="42">
        <v>67118</v>
      </c>
      <c r="AZ12" s="17">
        <f t="shared" si="12"/>
        <v>4.6940817977917854E-2</v>
      </c>
      <c r="BA12" s="12"/>
      <c r="BB12" s="37" t="s">
        <v>24</v>
      </c>
      <c r="BC12" s="42">
        <v>62222</v>
      </c>
      <c r="BD12" s="17">
        <f t="shared" si="13"/>
        <v>4.421628758565653E-2</v>
      </c>
      <c r="BE12" s="12"/>
      <c r="BF12" s="37" t="s">
        <v>24</v>
      </c>
      <c r="BG12" s="42">
        <v>57808</v>
      </c>
      <c r="BH12" s="17">
        <f t="shared" si="14"/>
        <v>4.1830716139718414E-2</v>
      </c>
      <c r="BI12" s="12"/>
      <c r="BJ12" s="37" t="s">
        <v>52</v>
      </c>
      <c r="BK12" s="42">
        <v>58769</v>
      </c>
      <c r="BL12" s="17">
        <f t="shared" si="15"/>
        <v>4.2527309987900823E-2</v>
      </c>
    </row>
    <row r="13" spans="2:64" ht="12.75" customHeight="1" x14ac:dyDescent="0.25">
      <c r="B13" s="13" t="s">
        <v>83</v>
      </c>
      <c r="C13" s="16">
        <v>116742283</v>
      </c>
      <c r="D13" s="17">
        <f t="shared" si="3"/>
        <v>6.2207585074241442E-2</v>
      </c>
      <c r="F13" s="13" t="s">
        <v>83</v>
      </c>
      <c r="G13" s="16">
        <v>114880737</v>
      </c>
      <c r="H13" s="17">
        <f t="shared" si="4"/>
        <v>6.2693489357552395E-2</v>
      </c>
      <c r="J13" s="13" t="s">
        <v>83</v>
      </c>
      <c r="K13" s="16">
        <v>109528349</v>
      </c>
      <c r="L13" s="17">
        <f t="shared" si="5"/>
        <v>6.0298129887768559E-2</v>
      </c>
      <c r="M13" s="12"/>
      <c r="N13" s="13" t="s">
        <v>88</v>
      </c>
      <c r="O13" s="16">
        <v>112520191</v>
      </c>
      <c r="P13" s="17">
        <f t="shared" si="6"/>
        <v>6.1892970199686662E-2</v>
      </c>
      <c r="Q13" s="12"/>
      <c r="R13" s="13" t="s">
        <v>88</v>
      </c>
      <c r="S13" s="16">
        <v>96434536</v>
      </c>
      <c r="T13" s="17">
        <f t="shared" si="7"/>
        <v>5.2782246813550503E-2</v>
      </c>
      <c r="U13" s="12"/>
      <c r="V13" s="13" t="s">
        <v>144</v>
      </c>
      <c r="W13" s="16">
        <v>90871139</v>
      </c>
      <c r="X13" s="17">
        <f t="shared" si="0"/>
        <v>4.8569559134517257E-2</v>
      </c>
      <c r="Y13" s="12"/>
      <c r="Z13" s="13" t="s">
        <v>144</v>
      </c>
      <c r="AA13" s="16">
        <f>17630340+70465789</f>
        <v>88096129</v>
      </c>
      <c r="AB13" s="17">
        <f t="shared" si="8"/>
        <v>4.6572800562350941E-2</v>
      </c>
      <c r="AC13" s="12"/>
      <c r="AD13" s="13" t="s">
        <v>144</v>
      </c>
      <c r="AE13" s="16">
        <f>16594504+68694625</f>
        <v>85289129</v>
      </c>
      <c r="AF13" s="17">
        <f t="shared" si="1"/>
        <v>4.7465818350055491E-2</v>
      </c>
      <c r="AG13" s="12"/>
      <c r="AH13" s="13" t="s">
        <v>85</v>
      </c>
      <c r="AI13" s="16">
        <v>83139692</v>
      </c>
      <c r="AJ13" s="17">
        <f t="shared" si="2"/>
        <v>4.8105647020794819E-2</v>
      </c>
      <c r="AK13" s="12"/>
      <c r="AL13" s="13" t="s">
        <v>24</v>
      </c>
      <c r="AM13" s="16">
        <v>80592</v>
      </c>
      <c r="AN13" s="17">
        <f t="shared" si="9"/>
        <v>4.8787958953509417E-2</v>
      </c>
      <c r="AO13" s="12"/>
      <c r="AP13" s="37" t="s">
        <v>24</v>
      </c>
      <c r="AQ13" s="42">
        <v>78764</v>
      </c>
      <c r="AR13" s="17">
        <f t="shared" si="10"/>
        <v>4.965781601187793E-2</v>
      </c>
      <c r="AS13" s="12"/>
      <c r="AT13" s="37" t="s">
        <v>49</v>
      </c>
      <c r="AU13" s="42">
        <v>78388</v>
      </c>
      <c r="AV13" s="17">
        <f t="shared" si="11"/>
        <v>5.0888047982311099E-2</v>
      </c>
      <c r="AW13" s="12"/>
      <c r="AX13" s="37" t="s">
        <v>24</v>
      </c>
      <c r="AY13" s="42">
        <v>61237</v>
      </c>
      <c r="AZ13" s="17">
        <f t="shared" si="12"/>
        <v>4.2827778993917515E-2</v>
      </c>
      <c r="BA13" s="12"/>
      <c r="BB13" s="37" t="s">
        <v>52</v>
      </c>
      <c r="BC13" s="42">
        <v>57901</v>
      </c>
      <c r="BD13" s="17">
        <f t="shared" si="13"/>
        <v>4.1145692319390227E-2</v>
      </c>
      <c r="BE13" s="12"/>
      <c r="BF13" s="37" t="s">
        <v>52</v>
      </c>
      <c r="BG13" s="42">
        <v>57648</v>
      </c>
      <c r="BH13" s="17">
        <f t="shared" si="14"/>
        <v>4.1714937794465938E-2</v>
      </c>
      <c r="BI13" s="12"/>
      <c r="BJ13" s="37" t="s">
        <v>24</v>
      </c>
      <c r="BK13" s="42">
        <v>58076</v>
      </c>
      <c r="BL13" s="17">
        <f t="shared" si="15"/>
        <v>4.2025830877798299E-2</v>
      </c>
    </row>
    <row r="14" spans="2:64" ht="12.75" customHeight="1" x14ac:dyDescent="0.25">
      <c r="B14" s="13" t="s">
        <v>144</v>
      </c>
      <c r="C14" s="16">
        <v>115296538</v>
      </c>
      <c r="D14" s="17">
        <f t="shared" si="3"/>
        <v>6.1437201775474203E-2</v>
      </c>
      <c r="F14" s="13" t="s">
        <v>144</v>
      </c>
      <c r="G14" s="16">
        <v>113027276</v>
      </c>
      <c r="H14" s="17">
        <f t="shared" si="4"/>
        <v>6.1682006140151568E-2</v>
      </c>
      <c r="J14" s="13" t="s">
        <v>144</v>
      </c>
      <c r="K14" s="16">
        <v>107351817</v>
      </c>
      <c r="L14" s="17">
        <f t="shared" si="5"/>
        <v>5.9099893901933653E-2</v>
      </c>
      <c r="M14" s="12"/>
      <c r="N14" s="13" t="s">
        <v>144</v>
      </c>
      <c r="O14" s="16">
        <v>98699922</v>
      </c>
      <c r="P14" s="17">
        <f t="shared" si="6"/>
        <v>5.4290979039107727E-2</v>
      </c>
      <c r="Q14" s="12"/>
      <c r="R14" s="13" t="s">
        <v>144</v>
      </c>
      <c r="S14" s="16">
        <v>95787434</v>
      </c>
      <c r="T14" s="17">
        <f t="shared" si="7"/>
        <v>5.2428063562463545E-2</v>
      </c>
      <c r="U14" s="12"/>
      <c r="V14" s="13" t="s">
        <v>88</v>
      </c>
      <c r="W14" s="16">
        <v>85374607</v>
      </c>
      <c r="X14" s="17">
        <f t="shared" si="0"/>
        <v>4.5631727178776428E-2</v>
      </c>
      <c r="Y14" s="12"/>
      <c r="Z14" s="13" t="s">
        <v>88</v>
      </c>
      <c r="AA14" s="16">
        <f>15950301+70996606</f>
        <v>86946907</v>
      </c>
      <c r="AB14" s="17">
        <f t="shared" si="8"/>
        <v>4.5965254151226952E-2</v>
      </c>
      <c r="AC14" s="12"/>
      <c r="AD14" s="13" t="s">
        <v>88</v>
      </c>
      <c r="AE14" s="16">
        <f>15580465+59137551</f>
        <v>74718016</v>
      </c>
      <c r="AF14" s="17">
        <f t="shared" si="1"/>
        <v>4.1582694260279524E-2</v>
      </c>
      <c r="AG14" s="12"/>
      <c r="AH14" s="13" t="s">
        <v>86</v>
      </c>
      <c r="AI14" s="16">
        <v>76715874</v>
      </c>
      <c r="AJ14" s="17">
        <f t="shared" si="2"/>
        <v>4.4388747020325386E-2</v>
      </c>
      <c r="AK14" s="12"/>
      <c r="AL14" s="13" t="s">
        <v>49</v>
      </c>
      <c r="AM14" s="16">
        <v>78810</v>
      </c>
      <c r="AN14" s="17">
        <f t="shared" si="9"/>
        <v>4.7709190057649363E-2</v>
      </c>
      <c r="AO14" s="12"/>
      <c r="AP14" s="37" t="s">
        <v>49</v>
      </c>
      <c r="AQ14" s="42">
        <v>77119</v>
      </c>
      <c r="AR14" s="17">
        <f t="shared" si="10"/>
        <v>4.86207037862477E-2</v>
      </c>
      <c r="AS14" s="12"/>
      <c r="AT14" s="37" t="s">
        <v>24</v>
      </c>
      <c r="AU14" s="42">
        <v>71003</v>
      </c>
      <c r="AV14" s="17">
        <f t="shared" si="11"/>
        <v>4.6093841798336928E-2</v>
      </c>
      <c r="AW14" s="12"/>
      <c r="AX14" s="37" t="s">
        <v>12</v>
      </c>
      <c r="AY14" s="42">
        <v>60524</v>
      </c>
      <c r="AZ14" s="17">
        <f t="shared" si="12"/>
        <v>4.2329122847753212E-2</v>
      </c>
      <c r="BA14" s="12"/>
      <c r="BB14" s="37" t="s">
        <v>22</v>
      </c>
      <c r="BC14" s="42">
        <v>57000</v>
      </c>
      <c r="BD14" s="17">
        <f t="shared" si="13"/>
        <v>4.0505422396940348E-2</v>
      </c>
      <c r="BE14" s="12"/>
      <c r="BF14" s="37" t="s">
        <v>12</v>
      </c>
      <c r="BG14" s="42">
        <v>52706</v>
      </c>
      <c r="BH14" s="17">
        <f t="shared" si="14"/>
        <v>3.8138834155480188E-2</v>
      </c>
      <c r="BI14" s="12"/>
      <c r="BJ14" s="37" t="s">
        <v>12</v>
      </c>
      <c r="BK14" s="42">
        <v>53878</v>
      </c>
      <c r="BL14" s="17">
        <f t="shared" si="15"/>
        <v>3.8988010814002626E-2</v>
      </c>
    </row>
    <row r="15" spans="2:64" ht="12.75" customHeight="1" x14ac:dyDescent="0.25">
      <c r="B15" s="13" t="s">
        <v>139</v>
      </c>
      <c r="C15" s="16">
        <v>78787554</v>
      </c>
      <c r="D15" s="17">
        <f t="shared" si="3"/>
        <v>4.1982933195219355E-2</v>
      </c>
      <c r="F15" s="13" t="s">
        <v>139</v>
      </c>
      <c r="G15" s="16">
        <v>67917721</v>
      </c>
      <c r="H15" s="17">
        <f t="shared" si="4"/>
        <v>3.7064516035466531E-2</v>
      </c>
      <c r="J15" s="13" t="s">
        <v>139</v>
      </c>
      <c r="K15" s="16">
        <v>70974265</v>
      </c>
      <c r="L15" s="17">
        <f t="shared" si="5"/>
        <v>3.9073130278435092E-2</v>
      </c>
      <c r="M15" s="12"/>
      <c r="N15" s="13" t="s">
        <v>139</v>
      </c>
      <c r="O15" s="16">
        <v>69967253</v>
      </c>
      <c r="P15" s="17">
        <f t="shared" si="6"/>
        <v>3.8486258034195274E-2</v>
      </c>
      <c r="Q15" s="12"/>
      <c r="R15" s="13" t="s">
        <v>143</v>
      </c>
      <c r="S15" s="16">
        <v>68488138</v>
      </c>
      <c r="T15" s="17">
        <f t="shared" si="7"/>
        <v>3.748613260001072E-2</v>
      </c>
      <c r="U15" s="12"/>
      <c r="V15" s="13" t="s">
        <v>143</v>
      </c>
      <c r="W15" s="16">
        <v>71078245</v>
      </c>
      <c r="X15" s="17">
        <f t="shared" si="0"/>
        <v>3.7990489188269173E-2</v>
      </c>
      <c r="Y15" s="12"/>
      <c r="Z15" s="13" t="s">
        <v>143</v>
      </c>
      <c r="AA15" s="16">
        <f>12534058+64484469</f>
        <v>77018527</v>
      </c>
      <c r="AB15" s="17">
        <f t="shared" si="8"/>
        <v>4.0716527937079292E-2</v>
      </c>
      <c r="AC15" s="12"/>
      <c r="AD15" s="13" t="s">
        <v>143</v>
      </c>
      <c r="AE15" s="16">
        <f>11993346+62131001</f>
        <v>74124347</v>
      </c>
      <c r="AF15" s="17">
        <f t="shared" si="1"/>
        <v>4.1252300630464644E-2</v>
      </c>
      <c r="AG15" s="12"/>
      <c r="AH15" s="13" t="s">
        <v>88</v>
      </c>
      <c r="AI15" s="16">
        <v>67012866</v>
      </c>
      <c r="AJ15" s="17">
        <f t="shared" si="2"/>
        <v>3.8774467406588686E-2</v>
      </c>
      <c r="AK15" s="12"/>
      <c r="AL15" s="13" t="s">
        <v>25</v>
      </c>
      <c r="AM15" s="16">
        <v>63684</v>
      </c>
      <c r="AN15" s="17">
        <f t="shared" si="9"/>
        <v>3.8552367207604896E-2</v>
      </c>
      <c r="AO15" s="12"/>
      <c r="AP15" s="37" t="s">
        <v>25</v>
      </c>
      <c r="AQ15" s="42">
        <v>52361</v>
      </c>
      <c r="AR15" s="17">
        <f t="shared" si="10"/>
        <v>3.3011691942993505E-2</v>
      </c>
      <c r="AS15" s="12"/>
      <c r="AT15" s="37" t="s">
        <v>25</v>
      </c>
      <c r="AU15" s="42">
        <v>43386</v>
      </c>
      <c r="AV15" s="17">
        <f t="shared" si="11"/>
        <v>2.8165393296940212E-2</v>
      </c>
      <c r="AW15" s="12"/>
      <c r="AX15" s="37" t="s">
        <v>52</v>
      </c>
      <c r="AY15" s="42">
        <v>57211</v>
      </c>
      <c r="AZ15" s="17">
        <f t="shared" si="12"/>
        <v>4.0012085242925273E-2</v>
      </c>
      <c r="BA15" s="12"/>
      <c r="BB15" s="37" t="s">
        <v>12</v>
      </c>
      <c r="BC15" s="42">
        <v>55185</v>
      </c>
      <c r="BD15" s="17">
        <f t="shared" si="13"/>
        <v>3.9215644473248303E-2</v>
      </c>
      <c r="BE15" s="12"/>
      <c r="BF15" s="37" t="s">
        <v>22</v>
      </c>
      <c r="BG15" s="42">
        <v>44928</v>
      </c>
      <c r="BH15" s="17">
        <f t="shared" si="14"/>
        <v>3.2510559346894355E-2</v>
      </c>
      <c r="BI15" s="12"/>
      <c r="BJ15" s="37" t="s">
        <v>63</v>
      </c>
      <c r="BK15" s="42">
        <v>50377</v>
      </c>
      <c r="BL15" s="17">
        <f t="shared" si="15"/>
        <v>3.6454564400627533E-2</v>
      </c>
    </row>
    <row r="16" spans="2:64" ht="12.75" customHeight="1" x14ac:dyDescent="0.25">
      <c r="B16" s="13" t="s">
        <v>166</v>
      </c>
      <c r="C16" s="16">
        <v>61283276</v>
      </c>
      <c r="D16" s="17">
        <f t="shared" si="3"/>
        <v>3.2655559814589362E-2</v>
      </c>
      <c r="F16" s="13" t="s">
        <v>166</v>
      </c>
      <c r="G16" s="16">
        <v>64074336</v>
      </c>
      <c r="H16" s="17">
        <f t="shared" si="4"/>
        <v>3.4967078093416447E-2</v>
      </c>
      <c r="J16" s="13" t="s">
        <v>143</v>
      </c>
      <c r="K16" s="16">
        <v>64825290</v>
      </c>
      <c r="L16" s="17">
        <f t="shared" si="5"/>
        <v>3.5687963820510656E-2</v>
      </c>
      <c r="M16" s="12"/>
      <c r="N16" s="13" t="s">
        <v>143</v>
      </c>
      <c r="O16" s="16">
        <v>63235653</v>
      </c>
      <c r="P16" s="17">
        <f t="shared" si="6"/>
        <v>3.478346732176029E-2</v>
      </c>
      <c r="Q16" s="12"/>
      <c r="R16" s="13" t="s">
        <v>139</v>
      </c>
      <c r="S16" s="16">
        <v>66582034</v>
      </c>
      <c r="T16" s="17">
        <f t="shared" si="7"/>
        <v>3.6442850224697627E-2</v>
      </c>
      <c r="U16" s="12"/>
      <c r="V16" s="13" t="s">
        <v>139</v>
      </c>
      <c r="W16" s="16">
        <v>63063666</v>
      </c>
      <c r="X16" s="17">
        <f t="shared" si="0"/>
        <v>3.3706790612874842E-2</v>
      </c>
      <c r="Y16" s="12"/>
      <c r="Z16" s="13" t="s">
        <v>139</v>
      </c>
      <c r="AA16" s="16">
        <f>11321222+53503300</f>
        <v>64824522</v>
      </c>
      <c r="AB16" s="17">
        <f t="shared" si="8"/>
        <v>3.4270058956344503E-2</v>
      </c>
      <c r="AC16" s="12"/>
      <c r="AD16" s="13" t="s">
        <v>139</v>
      </c>
      <c r="AE16" s="16">
        <f>10472838+47869816</f>
        <v>58342654</v>
      </c>
      <c r="AF16" s="17">
        <f t="shared" si="1"/>
        <v>3.2469341043735341E-2</v>
      </c>
      <c r="AG16" s="12"/>
      <c r="AH16" s="13" t="s">
        <v>87</v>
      </c>
      <c r="AI16" s="16">
        <v>51857226</v>
      </c>
      <c r="AJ16" s="17">
        <f t="shared" si="2"/>
        <v>3.0005227941349404E-2</v>
      </c>
      <c r="AK16" s="12"/>
      <c r="AL16" s="13" t="s">
        <v>74</v>
      </c>
      <c r="AM16" s="16">
        <v>47641</v>
      </c>
      <c r="AN16" s="17">
        <f t="shared" si="9"/>
        <v>2.8840420296110558E-2</v>
      </c>
      <c r="AO16" s="12"/>
      <c r="AP16" s="13" t="s">
        <v>10</v>
      </c>
      <c r="AQ16" s="42">
        <v>46272</v>
      </c>
      <c r="AR16" s="17">
        <f t="shared" si="10"/>
        <v>2.9172800549764049E-2</v>
      </c>
      <c r="AS16" s="12"/>
      <c r="AT16" s="13" t="s">
        <v>10</v>
      </c>
      <c r="AU16" s="42">
        <v>41574</v>
      </c>
      <c r="AV16" s="17">
        <f t="shared" si="11"/>
        <v>2.698907622106192E-2</v>
      </c>
      <c r="AW16" s="12"/>
      <c r="AX16" s="13" t="s">
        <v>10</v>
      </c>
      <c r="AY16" s="42">
        <v>37356</v>
      </c>
      <c r="AZ16" s="17">
        <f t="shared" si="12"/>
        <v>2.6125945296091947E-2</v>
      </c>
      <c r="BA16" s="12"/>
      <c r="BB16" s="13" t="s">
        <v>58</v>
      </c>
      <c r="BC16" s="42">
        <v>38101</v>
      </c>
      <c r="BD16" s="17">
        <f t="shared" si="13"/>
        <v>2.7075387697295162E-2</v>
      </c>
      <c r="BE16" s="12"/>
      <c r="BF16" s="13" t="s">
        <v>58</v>
      </c>
      <c r="BG16" s="42">
        <v>38512</v>
      </c>
      <c r="BH16" s="17">
        <f t="shared" si="14"/>
        <v>2.7867847702270195E-2</v>
      </c>
      <c r="BI16" s="12"/>
      <c r="BJ16" s="13" t="s">
        <v>58</v>
      </c>
      <c r="BK16" s="42">
        <v>37588</v>
      </c>
      <c r="BL16" s="17">
        <f t="shared" si="15"/>
        <v>2.7199995368735491E-2</v>
      </c>
    </row>
    <row r="17" spans="2:64" ht="12.75" customHeight="1" x14ac:dyDescent="0.25">
      <c r="B17" s="13" t="s">
        <v>181</v>
      </c>
      <c r="C17" s="16">
        <v>50358218</v>
      </c>
      <c r="D17" s="17">
        <f t="shared" si="3"/>
        <v>2.6834006068068728E-2</v>
      </c>
      <c r="F17" s="13" t="s">
        <v>90</v>
      </c>
      <c r="G17" s="16">
        <v>41635167</v>
      </c>
      <c r="H17" s="17">
        <f t="shared" si="4"/>
        <v>2.2721423690156312E-2</v>
      </c>
      <c r="J17" s="13" t="s">
        <v>90</v>
      </c>
      <c r="K17" s="16">
        <v>40087305</v>
      </c>
      <c r="L17" s="17">
        <f t="shared" si="5"/>
        <v>2.2069076598064979E-2</v>
      </c>
      <c r="M17" s="12"/>
      <c r="N17" s="13" t="s">
        <v>90</v>
      </c>
      <c r="O17" s="16">
        <v>39132535</v>
      </c>
      <c r="P17" s="17">
        <f t="shared" si="6"/>
        <v>2.1525281827802754E-2</v>
      </c>
      <c r="Q17" s="12"/>
      <c r="R17" s="13" t="s">
        <v>90</v>
      </c>
      <c r="S17" s="16">
        <v>41271195</v>
      </c>
      <c r="T17" s="17">
        <f t="shared" si="7"/>
        <v>2.2589276530351858E-2</v>
      </c>
      <c r="U17" s="12"/>
      <c r="V17" s="13" t="s">
        <v>181</v>
      </c>
      <c r="W17" s="16">
        <v>45613612</v>
      </c>
      <c r="X17" s="17">
        <f t="shared" si="0"/>
        <v>2.437994119753386E-2</v>
      </c>
      <c r="Y17" s="12"/>
      <c r="Z17" s="13" t="s">
        <v>89</v>
      </c>
      <c r="AA17" s="16">
        <f>7550413+36422372</f>
        <v>43972785</v>
      </c>
      <c r="AB17" s="17">
        <f t="shared" si="8"/>
        <v>2.3246603105298042E-2</v>
      </c>
      <c r="AC17" s="12"/>
      <c r="AD17" s="13" t="s">
        <v>89</v>
      </c>
      <c r="AE17" s="16">
        <f>8082112+43125284</f>
        <v>51207396</v>
      </c>
      <c r="AF17" s="17">
        <f t="shared" si="1"/>
        <v>2.8498367672571238E-2</v>
      </c>
      <c r="AG17" s="12"/>
      <c r="AH17" s="13" t="s">
        <v>89</v>
      </c>
      <c r="AI17" s="16">
        <v>43671265</v>
      </c>
      <c r="AJ17" s="17">
        <f t="shared" si="2"/>
        <v>2.5268730356152763E-2</v>
      </c>
      <c r="AK17" s="12"/>
      <c r="AL17" s="13" t="s">
        <v>75</v>
      </c>
      <c r="AM17" s="16">
        <v>39365</v>
      </c>
      <c r="AN17" s="17">
        <f t="shared" si="9"/>
        <v>2.3830380238794153E-2</v>
      </c>
      <c r="AO17" s="12"/>
      <c r="AP17" s="13" t="s">
        <v>43</v>
      </c>
      <c r="AQ17" s="42">
        <v>22783</v>
      </c>
      <c r="AR17" s="17">
        <f t="shared" si="10"/>
        <v>1.4363846709138881E-2</v>
      </c>
      <c r="AS17" s="12"/>
      <c r="AT17" s="13" t="s">
        <v>16</v>
      </c>
      <c r="AU17" s="42">
        <v>20406</v>
      </c>
      <c r="AV17" s="17">
        <f t="shared" si="11"/>
        <v>1.32471999174241E-2</v>
      </c>
      <c r="AW17" s="12"/>
      <c r="AX17" s="13" t="s">
        <v>25</v>
      </c>
      <c r="AY17" s="42">
        <v>35957</v>
      </c>
      <c r="AZ17" s="17">
        <f t="shared" si="12"/>
        <v>2.5147516195834087E-2</v>
      </c>
      <c r="BA17" s="12"/>
      <c r="BB17" s="13" t="s">
        <v>10</v>
      </c>
      <c r="BC17" s="42">
        <v>36511</v>
      </c>
      <c r="BD17" s="17">
        <f t="shared" si="13"/>
        <v>2.5945499598854192E-2</v>
      </c>
      <c r="BE17" s="12"/>
      <c r="BF17" s="13" t="s">
        <v>10</v>
      </c>
      <c r="BG17" s="42">
        <v>35892</v>
      </c>
      <c r="BH17" s="17">
        <f t="shared" si="14"/>
        <v>2.5971977298760954E-2</v>
      </c>
      <c r="BI17" s="12"/>
      <c r="BJ17" s="13" t="s">
        <v>10</v>
      </c>
      <c r="BK17" s="42">
        <v>33251</v>
      </c>
      <c r="BL17" s="17">
        <f t="shared" si="15"/>
        <v>2.4061590028887511E-2</v>
      </c>
    </row>
    <row r="18" spans="2:64" ht="12.75" customHeight="1" x14ac:dyDescent="0.25">
      <c r="B18" s="13" t="s">
        <v>90</v>
      </c>
      <c r="C18" s="16">
        <v>36941435</v>
      </c>
      <c r="D18" s="17">
        <f t="shared" si="3"/>
        <v>1.9684705502350512E-2</v>
      </c>
      <c r="F18" s="13" t="s">
        <v>181</v>
      </c>
      <c r="G18" s="16">
        <v>38331349</v>
      </c>
      <c r="H18" s="17">
        <f t="shared" si="4"/>
        <v>2.0918441884579194E-2</v>
      </c>
      <c r="J18" s="13" t="s">
        <v>89</v>
      </c>
      <c r="K18" s="16">
        <v>36240791</v>
      </c>
      <c r="L18" s="17">
        <f t="shared" si="5"/>
        <v>1.9951473229578891E-2</v>
      </c>
      <c r="M18" s="12"/>
      <c r="N18" s="13" t="s">
        <v>89</v>
      </c>
      <c r="O18" s="16">
        <v>34890373</v>
      </c>
      <c r="P18" s="17">
        <f t="shared" si="6"/>
        <v>1.9191833902458912E-2</v>
      </c>
      <c r="Q18" s="12"/>
      <c r="R18" s="13" t="s">
        <v>89</v>
      </c>
      <c r="S18" s="16">
        <v>37954193</v>
      </c>
      <c r="T18" s="17">
        <f t="shared" si="7"/>
        <v>2.0773756639790655E-2</v>
      </c>
      <c r="U18" s="12"/>
      <c r="V18" s="13" t="s">
        <v>89</v>
      </c>
      <c r="W18" s="16">
        <v>36144957</v>
      </c>
      <c r="X18" s="17">
        <f t="shared" si="0"/>
        <v>1.9319056036329458E-2</v>
      </c>
      <c r="Y18" s="12"/>
      <c r="Z18" s="13" t="s">
        <v>150</v>
      </c>
      <c r="AA18" s="16">
        <f>5056045+29852680</f>
        <v>34908725</v>
      </c>
      <c r="AB18" s="17">
        <f t="shared" si="8"/>
        <v>1.8454807331102531E-2</v>
      </c>
      <c r="AC18" s="12"/>
      <c r="AD18" s="13" t="s">
        <v>150</v>
      </c>
      <c r="AE18" s="16">
        <f>4701909+27141129</f>
        <v>31843038</v>
      </c>
      <c r="AF18" s="17">
        <f t="shared" si="1"/>
        <v>1.7721553439969052E-2</v>
      </c>
      <c r="AG18" s="12"/>
      <c r="AH18" s="13" t="s">
        <v>93</v>
      </c>
      <c r="AI18" s="16">
        <v>28829613</v>
      </c>
      <c r="AJ18" s="17">
        <f t="shared" si="2"/>
        <v>1.6681168204521583E-2</v>
      </c>
      <c r="AK18" s="12"/>
      <c r="AL18" s="13" t="s">
        <v>6</v>
      </c>
      <c r="AM18" s="16">
        <v>36033</v>
      </c>
      <c r="AN18" s="17">
        <f t="shared" si="9"/>
        <v>2.1813288229251104E-2</v>
      </c>
      <c r="AO18" s="12"/>
      <c r="AP18" s="13" t="s">
        <v>16</v>
      </c>
      <c r="AQ18" s="42">
        <v>20148</v>
      </c>
      <c r="AR18" s="17">
        <f t="shared" si="10"/>
        <v>1.2702575758053381E-2</v>
      </c>
      <c r="AS18" s="12"/>
      <c r="AT18" s="13" t="s">
        <v>6</v>
      </c>
      <c r="AU18" s="42">
        <v>17020</v>
      </c>
      <c r="AV18" s="17">
        <f t="shared" si="11"/>
        <v>1.1049070988658148E-2</v>
      </c>
      <c r="AW18" s="12"/>
      <c r="AX18" s="13" t="s">
        <v>16</v>
      </c>
      <c r="AY18" s="42">
        <v>20478</v>
      </c>
      <c r="AZ18" s="17">
        <f t="shared" si="12"/>
        <v>1.4321852119428496E-2</v>
      </c>
      <c r="BA18" s="12"/>
      <c r="BB18" s="13" t="s">
        <v>25</v>
      </c>
      <c r="BC18" s="42">
        <v>30347</v>
      </c>
      <c r="BD18" s="17">
        <f t="shared" si="13"/>
        <v>2.1565229008420155E-2</v>
      </c>
      <c r="BE18" s="12"/>
      <c r="BF18" s="13" t="s">
        <v>25</v>
      </c>
      <c r="BG18" s="42">
        <v>26239</v>
      </c>
      <c r="BH18" s="17">
        <f t="shared" si="14"/>
        <v>1.8986925006747708E-2</v>
      </c>
      <c r="BI18" s="12"/>
      <c r="BJ18" s="13" t="s">
        <v>22</v>
      </c>
      <c r="BK18" s="42">
        <v>32836</v>
      </c>
      <c r="BL18" s="17">
        <f t="shared" si="15"/>
        <v>2.3761281470889607E-2</v>
      </c>
    </row>
    <row r="19" spans="2:64" ht="12.75" customHeight="1" x14ac:dyDescent="0.25">
      <c r="B19" s="13" t="s">
        <v>89</v>
      </c>
      <c r="C19" s="16">
        <v>34099176</v>
      </c>
      <c r="D19" s="17">
        <f t="shared" si="3"/>
        <v>1.8170172258679677E-2</v>
      </c>
      <c r="F19" s="13" t="s">
        <v>89</v>
      </c>
      <c r="G19" s="16">
        <v>35515184</v>
      </c>
      <c r="H19" s="17">
        <f t="shared" si="4"/>
        <v>1.9381585357826484E-2</v>
      </c>
      <c r="J19" s="13" t="s">
        <v>181</v>
      </c>
      <c r="K19" s="16">
        <v>35924296</v>
      </c>
      <c r="L19" s="17">
        <f t="shared" si="5"/>
        <v>1.9777234716964871E-2</v>
      </c>
      <c r="M19" s="12"/>
      <c r="N19" s="13" t="s">
        <v>181</v>
      </c>
      <c r="O19" s="16">
        <v>30865917</v>
      </c>
      <c r="P19" s="17">
        <f t="shared" si="6"/>
        <v>1.6978137559924705E-2</v>
      </c>
      <c r="Q19" s="12"/>
      <c r="R19" s="13" t="s">
        <v>91</v>
      </c>
      <c r="S19" s="16">
        <v>27247795</v>
      </c>
      <c r="T19" s="17">
        <f t="shared" si="7"/>
        <v>1.4913742529077212E-2</v>
      </c>
      <c r="U19" s="12"/>
      <c r="V19" s="13" t="s">
        <v>90</v>
      </c>
      <c r="W19" s="16">
        <v>33247631</v>
      </c>
      <c r="X19" s="17">
        <f t="shared" si="0"/>
        <v>1.7770469234870148E-2</v>
      </c>
      <c r="Y19" s="12"/>
      <c r="Z19" s="13" t="s">
        <v>90</v>
      </c>
      <c r="AA19" s="16">
        <f>8723216+24686603</f>
        <v>33409819</v>
      </c>
      <c r="AB19" s="17">
        <f t="shared" si="8"/>
        <v>1.7662397369483093E-2</v>
      </c>
      <c r="AC19" s="12"/>
      <c r="AD19" s="13" t="s">
        <v>90</v>
      </c>
      <c r="AE19" s="16">
        <f>7598093+21097720</f>
        <v>28695813</v>
      </c>
      <c r="AF19" s="17">
        <f t="shared" si="1"/>
        <v>1.5970033499406011E-2</v>
      </c>
      <c r="AG19" s="12"/>
      <c r="AH19" s="13" t="s">
        <v>90</v>
      </c>
      <c r="AI19" s="16">
        <v>27413032</v>
      </c>
      <c r="AJ19" s="17">
        <f t="shared" si="2"/>
        <v>1.5861517037635321E-2</v>
      </c>
      <c r="AK19" s="12"/>
      <c r="AL19" s="13" t="s">
        <v>20</v>
      </c>
      <c r="AM19" s="16">
        <v>27901</v>
      </c>
      <c r="AN19" s="17">
        <f t="shared" si="9"/>
        <v>1.6890421416044597E-2</v>
      </c>
      <c r="AO19" s="12"/>
      <c r="AP19" s="37" t="s">
        <v>6</v>
      </c>
      <c r="AQ19" s="42">
        <v>19892</v>
      </c>
      <c r="AR19" s="17">
        <f t="shared" si="10"/>
        <v>1.2541177138137674E-2</v>
      </c>
      <c r="AS19" s="12"/>
      <c r="AT19" s="37" t="s">
        <v>43</v>
      </c>
      <c r="AU19" s="42">
        <v>16280</v>
      </c>
      <c r="AV19" s="17">
        <f t="shared" si="11"/>
        <v>1.0568676597846924E-2</v>
      </c>
      <c r="AW19" s="12"/>
      <c r="AX19" s="37" t="s">
        <v>6</v>
      </c>
      <c r="AY19" s="42">
        <v>13759</v>
      </c>
      <c r="AZ19" s="17">
        <f t="shared" si="12"/>
        <v>9.622734803751181E-3</v>
      </c>
      <c r="BA19" s="12"/>
      <c r="BB19" s="37" t="s">
        <v>59</v>
      </c>
      <c r="BC19" s="42">
        <v>19872</v>
      </c>
      <c r="BD19" s="17">
        <f t="shared" si="13"/>
        <v>1.4121469366175414E-2</v>
      </c>
      <c r="BE19" s="12"/>
      <c r="BF19" s="37" t="s">
        <v>59</v>
      </c>
      <c r="BG19" s="42">
        <v>19334</v>
      </c>
      <c r="BH19" s="17">
        <f t="shared" si="14"/>
        <v>1.3990365794445679E-2</v>
      </c>
      <c r="BI19" s="12"/>
      <c r="BJ19" s="37" t="s">
        <v>59</v>
      </c>
      <c r="BK19" s="42">
        <v>20724</v>
      </c>
      <c r="BL19" s="17">
        <f t="shared" si="15"/>
        <v>1.499661338782788E-2</v>
      </c>
    </row>
    <row r="20" spans="2:64" ht="12.75" customHeight="1" x14ac:dyDescent="0.25">
      <c r="B20" s="13" t="s">
        <v>274</v>
      </c>
      <c r="C20" s="16">
        <v>30454714</v>
      </c>
      <c r="D20" s="17">
        <f t="shared" si="3"/>
        <v>1.6228175116865685E-2</v>
      </c>
      <c r="F20" s="13" t="s">
        <v>274</v>
      </c>
      <c r="G20" s="16">
        <v>27639881</v>
      </c>
      <c r="H20" s="17">
        <f t="shared" si="4"/>
        <v>1.5083821975458904E-2</v>
      </c>
      <c r="J20" s="13" t="s">
        <v>164</v>
      </c>
      <c r="K20" s="16">
        <v>27437116</v>
      </c>
      <c r="L20" s="17">
        <f t="shared" si="5"/>
        <v>1.5104827192399046E-2</v>
      </c>
      <c r="M20" s="12"/>
      <c r="N20" s="13" t="s">
        <v>91</v>
      </c>
      <c r="O20" s="16">
        <v>25410644</v>
      </c>
      <c r="P20" s="17">
        <f t="shared" si="6"/>
        <v>1.397740456952163E-2</v>
      </c>
      <c r="Q20" s="12"/>
      <c r="R20" s="13" t="s">
        <v>181</v>
      </c>
      <c r="S20" s="16">
        <v>26900841</v>
      </c>
      <c r="T20" s="17">
        <f t="shared" si="7"/>
        <v>1.4723841561845424E-2</v>
      </c>
      <c r="U20" s="12"/>
      <c r="V20" s="13" t="s">
        <v>95</v>
      </c>
      <c r="W20" s="16">
        <v>27295542</v>
      </c>
      <c r="X20" s="17">
        <f t="shared" si="0"/>
        <v>1.4589147400008922E-2</v>
      </c>
      <c r="Y20" s="12"/>
      <c r="Z20" s="13" t="s">
        <v>91</v>
      </c>
      <c r="AA20" s="16">
        <f>4272460+22590515</f>
        <v>26862975</v>
      </c>
      <c r="AB20" s="17">
        <f t="shared" si="8"/>
        <v>1.4201350177218562E-2</v>
      </c>
      <c r="AC20" s="12"/>
      <c r="AD20" s="13" t="s">
        <v>91</v>
      </c>
      <c r="AE20" s="16">
        <f>3935369+20761534</f>
        <v>24696903</v>
      </c>
      <c r="AF20" s="17">
        <f t="shared" si="1"/>
        <v>1.3744526709927363E-2</v>
      </c>
      <c r="AG20" s="12"/>
      <c r="AH20" s="13" t="s">
        <v>91</v>
      </c>
      <c r="AI20" s="16">
        <v>24917518</v>
      </c>
      <c r="AJ20" s="17">
        <f t="shared" si="2"/>
        <v>1.4417581984093725E-2</v>
      </c>
      <c r="AK20" s="12"/>
      <c r="AL20" s="13" t="s">
        <v>11</v>
      </c>
      <c r="AM20" s="16">
        <v>20630</v>
      </c>
      <c r="AN20" s="17">
        <f t="shared" si="9"/>
        <v>1.2488777958245227E-2</v>
      </c>
      <c r="AO20" s="12"/>
      <c r="AP20" s="13" t="s">
        <v>20</v>
      </c>
      <c r="AQ20" s="42">
        <v>19826</v>
      </c>
      <c r="AR20" s="17">
        <f t="shared" si="10"/>
        <v>1.2499566556440656E-2</v>
      </c>
      <c r="AS20" s="12"/>
      <c r="AT20" s="13" t="s">
        <v>20</v>
      </c>
      <c r="AU20" s="42">
        <v>14424</v>
      </c>
      <c r="AV20" s="17">
        <f t="shared" si="11"/>
        <v>9.3637955311636385E-3</v>
      </c>
      <c r="AW20" s="12"/>
      <c r="AX20" s="13" t="s">
        <v>43</v>
      </c>
      <c r="AY20" s="42">
        <v>11531</v>
      </c>
      <c r="AZ20" s="17">
        <f t="shared" si="12"/>
        <v>8.0645217691732596E-3</v>
      </c>
      <c r="BA20" s="12"/>
      <c r="BB20" s="13" t="s">
        <v>16</v>
      </c>
      <c r="BC20" s="42">
        <v>16411</v>
      </c>
      <c r="BD20" s="17">
        <f t="shared" si="13"/>
        <v>1.1662008543091018E-2</v>
      </c>
      <c r="BE20" s="12"/>
      <c r="BF20" s="13" t="s">
        <v>16</v>
      </c>
      <c r="BG20" s="42">
        <v>15640</v>
      </c>
      <c r="BH20" s="17">
        <f t="shared" si="14"/>
        <v>1.1317333248429214E-2</v>
      </c>
      <c r="BI20" s="12"/>
      <c r="BJ20" s="13" t="s">
        <v>16</v>
      </c>
      <c r="BK20" s="42">
        <v>15022</v>
      </c>
      <c r="BL20" s="17">
        <f t="shared" si="15"/>
        <v>1.0870446164444625E-2</v>
      </c>
    </row>
    <row r="21" spans="2:64" ht="12.75" customHeight="1" x14ac:dyDescent="0.25">
      <c r="B21" s="13" t="s">
        <v>188</v>
      </c>
      <c r="C21" s="16">
        <v>21135381</v>
      </c>
      <c r="D21" s="17">
        <f t="shared" si="3"/>
        <v>1.1262252012272248E-2</v>
      </c>
      <c r="F21" s="13" t="s">
        <v>180</v>
      </c>
      <c r="G21" s="16">
        <v>21817345</v>
      </c>
      <c r="H21" s="17">
        <f t="shared" si="4"/>
        <v>1.1906308422860737E-2</v>
      </c>
      <c r="J21" s="13" t="s">
        <v>180</v>
      </c>
      <c r="K21" s="16">
        <v>22118615</v>
      </c>
      <c r="L21" s="17">
        <f t="shared" si="5"/>
        <v>1.2176857702908914E-2</v>
      </c>
      <c r="M21" s="12"/>
      <c r="N21" s="13" t="s">
        <v>164</v>
      </c>
      <c r="O21" s="16">
        <v>24635437</v>
      </c>
      <c r="P21" s="17">
        <f t="shared" si="6"/>
        <v>1.3550993422125084E-2</v>
      </c>
      <c r="Q21" s="12"/>
      <c r="R21" s="13" t="s">
        <v>180</v>
      </c>
      <c r="S21" s="16">
        <v>21751500</v>
      </c>
      <c r="T21" s="17">
        <f t="shared" si="7"/>
        <v>1.1905413653516659E-2</v>
      </c>
      <c r="U21" s="12"/>
      <c r="V21" s="13" t="s">
        <v>91</v>
      </c>
      <c r="W21" s="16">
        <v>26075465</v>
      </c>
      <c r="X21" s="17">
        <f t="shared" si="0"/>
        <v>1.3937030538128668E-2</v>
      </c>
      <c r="Y21" s="12"/>
      <c r="Z21" s="13" t="s">
        <v>95</v>
      </c>
      <c r="AA21" s="16">
        <f>4043033+19259173</f>
        <v>23302206</v>
      </c>
      <c r="AB21" s="17">
        <f t="shared" si="8"/>
        <v>1.2318918038961933E-2</v>
      </c>
      <c r="AC21" s="12"/>
      <c r="AD21" s="13" t="s">
        <v>164</v>
      </c>
      <c r="AE21" s="16">
        <f>5951823+16804056</f>
        <v>22755879</v>
      </c>
      <c r="AF21" s="17">
        <f t="shared" si="1"/>
        <v>1.2664291823285502E-2</v>
      </c>
      <c r="AG21" s="12"/>
      <c r="AH21" s="13" t="s">
        <v>92</v>
      </c>
      <c r="AI21" s="16">
        <v>24701527</v>
      </c>
      <c r="AJ21" s="17">
        <f t="shared" si="2"/>
        <v>1.4292606938411952E-2</v>
      </c>
      <c r="AK21" s="12"/>
      <c r="AL21" s="13" t="s">
        <v>16</v>
      </c>
      <c r="AM21" s="16">
        <v>20197</v>
      </c>
      <c r="AN21" s="17">
        <f t="shared" si="9"/>
        <v>1.2226652856164753E-2</v>
      </c>
      <c r="AO21" s="12"/>
      <c r="AP21" s="13" t="s">
        <v>11</v>
      </c>
      <c r="AQ21" s="42">
        <v>15103</v>
      </c>
      <c r="AR21" s="17">
        <f t="shared" si="10"/>
        <v>9.5218881116676708E-3</v>
      </c>
      <c r="AS21" s="12"/>
      <c r="AT21" s="13" t="s">
        <v>3</v>
      </c>
      <c r="AU21" s="42">
        <v>10381</v>
      </c>
      <c r="AV21" s="17">
        <f t="shared" si="11"/>
        <v>6.7391542851504248E-3</v>
      </c>
      <c r="AW21" s="12"/>
      <c r="AX21" s="13" t="s">
        <v>20</v>
      </c>
      <c r="AY21" s="42">
        <v>9670</v>
      </c>
      <c r="AZ21" s="17">
        <f t="shared" si="12"/>
        <v>6.7629802712605514E-3</v>
      </c>
      <c r="BA21" s="12"/>
      <c r="BB21" s="13" t="s">
        <v>6</v>
      </c>
      <c r="BC21" s="42">
        <v>12490</v>
      </c>
      <c r="BD21" s="17">
        <f t="shared" si="13"/>
        <v>8.8756618550488581E-3</v>
      </c>
      <c r="BE21" s="12"/>
      <c r="BF21" s="13" t="s">
        <v>6</v>
      </c>
      <c r="BG21" s="42">
        <v>11598</v>
      </c>
      <c r="BH21" s="17">
        <f t="shared" si="14"/>
        <v>8.39248280148862E-3</v>
      </c>
      <c r="BI21" s="12"/>
      <c r="BJ21" s="13" t="s">
        <v>6</v>
      </c>
      <c r="BK21" s="42">
        <v>10513</v>
      </c>
      <c r="BL21" s="17">
        <f t="shared" si="15"/>
        <v>7.6075755909204056E-3</v>
      </c>
    </row>
    <row r="22" spans="2:64" ht="12.75" customHeight="1" x14ac:dyDescent="0.25">
      <c r="B22" s="13" t="s">
        <v>180</v>
      </c>
      <c r="C22" s="16">
        <v>20903688</v>
      </c>
      <c r="D22" s="17">
        <f t="shared" si="3"/>
        <v>1.113879150046603E-2</v>
      </c>
      <c r="F22" s="13" t="s">
        <v>91</v>
      </c>
      <c r="G22" s="16">
        <v>21095853</v>
      </c>
      <c r="H22" s="17">
        <f t="shared" si="4"/>
        <v>1.151257095037604E-2</v>
      </c>
      <c r="J22" s="13" t="s">
        <v>91</v>
      </c>
      <c r="K22" s="16">
        <v>22036327</v>
      </c>
      <c r="L22" s="17">
        <f t="shared" si="5"/>
        <v>1.2131556074996996E-2</v>
      </c>
      <c r="M22" s="12"/>
      <c r="N22" s="13" t="s">
        <v>180</v>
      </c>
      <c r="O22" s="16">
        <v>21777051</v>
      </c>
      <c r="P22" s="17">
        <f t="shared" si="6"/>
        <v>1.1978706724556277E-2</v>
      </c>
      <c r="Q22" s="12"/>
      <c r="R22" s="13" t="s">
        <v>164</v>
      </c>
      <c r="S22" s="16">
        <v>21095800</v>
      </c>
      <c r="T22" s="17">
        <f t="shared" si="7"/>
        <v>1.1546524393805335E-2</v>
      </c>
      <c r="U22" s="12"/>
      <c r="V22" s="13" t="s">
        <v>180</v>
      </c>
      <c r="W22" s="16">
        <v>21374736</v>
      </c>
      <c r="X22" s="17">
        <f t="shared" si="0"/>
        <v>1.1424545962130999E-2</v>
      </c>
      <c r="Y22" s="12"/>
      <c r="Z22" s="13" t="s">
        <v>180</v>
      </c>
      <c r="AA22" s="16">
        <f>6492899+16616055</f>
        <v>23108954</v>
      </c>
      <c r="AB22" s="17">
        <f t="shared" si="8"/>
        <v>1.221675365380177E-2</v>
      </c>
      <c r="AC22" s="12"/>
      <c r="AD22" s="13" t="s">
        <v>149</v>
      </c>
      <c r="AE22" s="16">
        <f>10144156+12452422</f>
        <v>22596578</v>
      </c>
      <c r="AF22" s="17">
        <f t="shared" si="1"/>
        <v>1.2575636300387827E-2</v>
      </c>
      <c r="AG22" s="12"/>
      <c r="AH22" s="13" t="s">
        <v>94</v>
      </c>
      <c r="AI22" s="16">
        <v>22408786</v>
      </c>
      <c r="AJ22" s="17">
        <f t="shared" si="2"/>
        <v>1.2965998833391499E-2</v>
      </c>
      <c r="AK22" s="12"/>
      <c r="AL22" s="13" t="s">
        <v>0</v>
      </c>
      <c r="AM22" s="16">
        <v>6670</v>
      </c>
      <c r="AN22" s="17">
        <f t="shared" si="9"/>
        <v>4.0378162375906768E-3</v>
      </c>
      <c r="AO22" s="12"/>
      <c r="AP22" s="13" t="s">
        <v>3</v>
      </c>
      <c r="AQ22" s="42">
        <v>10024</v>
      </c>
      <c r="AR22" s="17">
        <f t="shared" si="10"/>
        <v>6.3197647110744045E-3</v>
      </c>
      <c r="AS22" s="12"/>
      <c r="AT22" s="13" t="s">
        <v>0</v>
      </c>
      <c r="AU22" s="42">
        <v>6590</v>
      </c>
      <c r="AV22" s="17">
        <f t="shared" si="11"/>
        <v>4.2781068046567096E-3</v>
      </c>
      <c r="AW22" s="12"/>
      <c r="AX22" s="13" t="s">
        <v>3</v>
      </c>
      <c r="AY22" s="42">
        <v>8595</v>
      </c>
      <c r="AZ22" s="17">
        <f t="shared" si="12"/>
        <v>6.0111494758515443E-3</v>
      </c>
      <c r="BA22" s="12"/>
      <c r="BB22" s="13" t="s">
        <v>43</v>
      </c>
      <c r="BC22" s="42">
        <v>11801</v>
      </c>
      <c r="BD22" s="17">
        <f t="shared" si="13"/>
        <v>8.3860436790577728E-3</v>
      </c>
      <c r="BE22" s="12"/>
      <c r="BF22" s="13" t="s">
        <v>20</v>
      </c>
      <c r="BG22" s="42">
        <v>8315</v>
      </c>
      <c r="BH22" s="17">
        <f t="shared" si="14"/>
        <v>6.0168558798394441E-3</v>
      </c>
      <c r="BI22" s="12"/>
      <c r="BJ22" s="13" t="s">
        <v>25</v>
      </c>
      <c r="BK22" s="42">
        <v>9915</v>
      </c>
      <c r="BL22" s="17">
        <f t="shared" si="15"/>
        <v>7.1748418133716187E-3</v>
      </c>
    </row>
    <row r="23" spans="2:64" ht="12.75" customHeight="1" x14ac:dyDescent="0.25">
      <c r="B23" s="13" t="s">
        <v>91</v>
      </c>
      <c r="C23" s="16">
        <v>18817110</v>
      </c>
      <c r="D23" s="17">
        <f t="shared" si="3"/>
        <v>1.0026932325594141E-2</v>
      </c>
      <c r="F23" s="13" t="s">
        <v>188</v>
      </c>
      <c r="G23" s="16">
        <v>20900837</v>
      </c>
      <c r="H23" s="17">
        <f t="shared" si="4"/>
        <v>1.1406145505694635E-2</v>
      </c>
      <c r="J23" s="13" t="s">
        <v>188</v>
      </c>
      <c r="K23" s="16">
        <v>21046177</v>
      </c>
      <c r="L23" s="17">
        <f t="shared" si="5"/>
        <v>1.1586453424829469E-2</v>
      </c>
      <c r="M23" s="12"/>
      <c r="N23" s="13" t="s">
        <v>188</v>
      </c>
      <c r="O23" s="16">
        <v>21449084</v>
      </c>
      <c r="P23" s="17">
        <f t="shared" si="6"/>
        <v>1.1798304864436072E-2</v>
      </c>
      <c r="Q23" s="12"/>
      <c r="R23" s="13" t="s">
        <v>95</v>
      </c>
      <c r="S23" s="16">
        <v>20813426</v>
      </c>
      <c r="T23" s="17">
        <f t="shared" si="7"/>
        <v>1.1391970488327638E-2</v>
      </c>
      <c r="U23" s="12"/>
      <c r="V23" s="13" t="s">
        <v>164</v>
      </c>
      <c r="W23" s="16">
        <v>21205341</v>
      </c>
      <c r="X23" s="17">
        <f t="shared" si="0"/>
        <v>1.1334006319290256E-2</v>
      </c>
      <c r="Y23" s="12"/>
      <c r="Z23" s="13" t="s">
        <v>164</v>
      </c>
      <c r="AA23" s="16">
        <f>5877125+16683068</f>
        <v>22560193</v>
      </c>
      <c r="AB23" s="17">
        <f t="shared" si="8"/>
        <v>1.1926646280191787E-2</v>
      </c>
      <c r="AC23" s="12"/>
      <c r="AD23" s="13" t="s">
        <v>95</v>
      </c>
      <c r="AE23" s="16">
        <f>3415712+15358698</f>
        <v>18774410</v>
      </c>
      <c r="AF23" s="17">
        <f t="shared" si="1"/>
        <v>1.0448491444782666E-2</v>
      </c>
      <c r="AG23" s="12"/>
      <c r="AH23" s="13" t="s">
        <v>95</v>
      </c>
      <c r="AI23" s="16">
        <v>17869326</v>
      </c>
      <c r="AJ23" s="17">
        <f t="shared" si="2"/>
        <v>1.0339411517852524E-2</v>
      </c>
      <c r="AK23" s="12"/>
      <c r="AL23" s="13" t="s">
        <v>40</v>
      </c>
      <c r="AM23" s="16">
        <v>5684</v>
      </c>
      <c r="AN23" s="17">
        <f t="shared" si="9"/>
        <v>3.4409216633381418E-3</v>
      </c>
      <c r="AO23" s="12"/>
      <c r="AP23" s="13" t="s">
        <v>0</v>
      </c>
      <c r="AQ23" s="42">
        <v>6661</v>
      </c>
      <c r="AR23" s="17">
        <f t="shared" si="10"/>
        <v>4.1995164346036121E-3</v>
      </c>
      <c r="AS23" s="12"/>
      <c r="AT23" s="13" t="s">
        <v>30</v>
      </c>
      <c r="AU23" s="42">
        <v>4883</v>
      </c>
      <c r="AV23" s="17">
        <f t="shared" si="11"/>
        <v>3.1699537977448729E-3</v>
      </c>
      <c r="AW23" s="12"/>
      <c r="AX23" s="13" t="s">
        <v>0</v>
      </c>
      <c r="AY23" s="42">
        <v>6253</v>
      </c>
      <c r="AZ23" s="17">
        <f t="shared" si="12"/>
        <v>4.3732074080860628E-3</v>
      </c>
      <c r="BA23" s="12"/>
      <c r="BB23" s="13" t="s">
        <v>3</v>
      </c>
      <c r="BC23" s="42">
        <v>8655</v>
      </c>
      <c r="BD23" s="17">
        <f t="shared" si="13"/>
        <v>6.1504286113248895E-3</v>
      </c>
      <c r="BE23" s="12"/>
      <c r="BF23" s="13" t="s">
        <v>0</v>
      </c>
      <c r="BG23" s="42">
        <v>6761</v>
      </c>
      <c r="BH23" s="17">
        <f t="shared" si="14"/>
        <v>4.8923587015748029E-3</v>
      </c>
      <c r="BI23" s="12"/>
      <c r="BJ23" s="13" t="s">
        <v>64</v>
      </c>
      <c r="BK23" s="42">
        <v>9353</v>
      </c>
      <c r="BL23" s="17">
        <f t="shared" si="15"/>
        <v>6.7681588986852996E-3</v>
      </c>
    </row>
    <row r="24" spans="2:64" ht="12.75" customHeight="1" x14ac:dyDescent="0.25">
      <c r="B24" s="13" t="s">
        <v>95</v>
      </c>
      <c r="C24" s="16">
        <v>8450870</v>
      </c>
      <c r="D24" s="17">
        <f t="shared" si="3"/>
        <v>4.5031517370304882E-3</v>
      </c>
      <c r="F24" s="13" t="s">
        <v>95</v>
      </c>
      <c r="G24" s="16">
        <v>15787134</v>
      </c>
      <c r="H24" s="17">
        <f t="shared" si="4"/>
        <v>8.6154610708604144E-3</v>
      </c>
      <c r="J24" s="13" t="s">
        <v>95</v>
      </c>
      <c r="K24" s="16">
        <v>17601585</v>
      </c>
      <c r="L24" s="17">
        <f t="shared" si="5"/>
        <v>9.6901182958632811E-3</v>
      </c>
      <c r="M24" s="12"/>
      <c r="N24" s="13" t="s">
        <v>95</v>
      </c>
      <c r="O24" s="16">
        <v>21373830</v>
      </c>
      <c r="P24" s="17">
        <f t="shared" si="6"/>
        <v>1.1756910572993683E-2</v>
      </c>
      <c r="Q24" s="12"/>
      <c r="R24" s="13" t="s">
        <v>94</v>
      </c>
      <c r="S24" s="16">
        <v>20693925</v>
      </c>
      <c r="T24" s="17">
        <f t="shared" si="7"/>
        <v>1.1326563098629967E-2</v>
      </c>
      <c r="U24" s="12"/>
      <c r="V24" s="13" t="s">
        <v>94</v>
      </c>
      <c r="W24" s="16">
        <v>21034795</v>
      </c>
      <c r="X24" s="17">
        <f t="shared" si="0"/>
        <v>1.1242851480434815E-2</v>
      </c>
      <c r="Y24" s="12"/>
      <c r="Z24" s="13" t="s">
        <v>94</v>
      </c>
      <c r="AA24" s="16">
        <f>9754912+12529049</f>
        <v>22283961</v>
      </c>
      <c r="AB24" s="17">
        <f t="shared" si="8"/>
        <v>1.178061378147735E-2</v>
      </c>
      <c r="AC24" s="12"/>
      <c r="AD24" s="13" t="s">
        <v>96</v>
      </c>
      <c r="AE24" s="16">
        <f>1779184+6611945</f>
        <v>8391129</v>
      </c>
      <c r="AF24" s="17">
        <f t="shared" si="1"/>
        <v>4.6699011882966089E-3</v>
      </c>
      <c r="AG24" s="12"/>
      <c r="AH24" s="13" t="s">
        <v>96</v>
      </c>
      <c r="AI24" s="16">
        <v>8196166</v>
      </c>
      <c r="AJ24" s="17">
        <f t="shared" si="2"/>
        <v>4.7424023235476953E-3</v>
      </c>
      <c r="AK24" s="12"/>
      <c r="AL24" s="13" t="s">
        <v>30</v>
      </c>
      <c r="AM24" s="16">
        <v>5093</v>
      </c>
      <c r="AN24" s="17">
        <f t="shared" si="9"/>
        <v>3.0831481406370792E-3</v>
      </c>
      <c r="AO24" s="12"/>
      <c r="AP24" s="13" t="s">
        <v>30</v>
      </c>
      <c r="AQ24" s="42">
        <v>5755</v>
      </c>
      <c r="AR24" s="17">
        <f t="shared" si="10"/>
        <v>3.6283166313081801E-3</v>
      </c>
      <c r="AS24" s="12"/>
      <c r="AT24" s="13" t="s">
        <v>40</v>
      </c>
      <c r="AU24" s="42">
        <v>4043</v>
      </c>
      <c r="AV24" s="17">
        <f t="shared" si="11"/>
        <v>2.6246412460132133E-3</v>
      </c>
      <c r="AW24" s="12"/>
      <c r="AX24" s="13" t="s">
        <v>30</v>
      </c>
      <c r="AY24" s="42">
        <v>5349</v>
      </c>
      <c r="AZ24" s="17">
        <f t="shared" si="12"/>
        <v>3.7409701624583958E-3</v>
      </c>
      <c r="BA24" s="12"/>
      <c r="BB24" s="13" t="s">
        <v>20</v>
      </c>
      <c r="BC24" s="42">
        <v>8594</v>
      </c>
      <c r="BD24" s="17">
        <f t="shared" si="13"/>
        <v>6.1070807031457083E-3</v>
      </c>
      <c r="BE24" s="12"/>
      <c r="BF24" s="13" t="s">
        <v>43</v>
      </c>
      <c r="BG24" s="42">
        <v>6200</v>
      </c>
      <c r="BH24" s="17">
        <f t="shared" si="14"/>
        <v>4.4864108785333196E-3</v>
      </c>
      <c r="BI24" s="12"/>
      <c r="BJ24" s="13" t="s">
        <v>5</v>
      </c>
      <c r="BK24" s="42">
        <v>8087</v>
      </c>
      <c r="BL24" s="17">
        <f t="shared" si="15"/>
        <v>5.8520368880218129E-3</v>
      </c>
    </row>
    <row r="25" spans="2:64" ht="12.75" customHeight="1" x14ac:dyDescent="0.25">
      <c r="B25" s="13" t="s">
        <v>145</v>
      </c>
      <c r="C25" s="16">
        <v>7135847</v>
      </c>
      <c r="D25" s="17">
        <f t="shared" si="3"/>
        <v>3.8024252903232207E-3</v>
      </c>
      <c r="F25" s="13" t="s">
        <v>169</v>
      </c>
      <c r="G25" s="16">
        <v>6595301</v>
      </c>
      <c r="H25" s="17">
        <f t="shared" si="4"/>
        <v>3.5992320718951751E-3</v>
      </c>
      <c r="J25" s="13" t="s">
        <v>169</v>
      </c>
      <c r="K25" s="16">
        <v>6323554</v>
      </c>
      <c r="L25" s="17">
        <f t="shared" si="5"/>
        <v>3.4812766185703978E-3</v>
      </c>
      <c r="M25" s="12"/>
      <c r="N25" s="13" t="s">
        <v>169</v>
      </c>
      <c r="O25" s="16">
        <v>6130363</v>
      </c>
      <c r="P25" s="17">
        <f t="shared" si="6"/>
        <v>3.3720736794008973E-3</v>
      </c>
      <c r="Q25" s="12"/>
      <c r="R25" s="13" t="s">
        <v>145</v>
      </c>
      <c r="S25" s="16">
        <v>6684060</v>
      </c>
      <c r="T25" s="17">
        <f t="shared" si="7"/>
        <v>3.6584373116761862E-3</v>
      </c>
      <c r="U25" s="12"/>
      <c r="V25" s="13" t="s">
        <v>169</v>
      </c>
      <c r="W25" s="16">
        <v>7293188</v>
      </c>
      <c r="X25" s="17">
        <f t="shared" si="0"/>
        <v>3.8981235378281287E-3</v>
      </c>
      <c r="Y25" s="12"/>
      <c r="Z25" s="13" t="s">
        <v>145</v>
      </c>
      <c r="AA25" s="16">
        <f>6670957+5389828</f>
        <v>12060785</v>
      </c>
      <c r="AB25" s="17">
        <f t="shared" si="8"/>
        <v>6.376041045235867E-3</v>
      </c>
      <c r="AC25" s="12"/>
      <c r="AD25" s="13" t="s">
        <v>145</v>
      </c>
      <c r="AE25" s="16">
        <f>2270876+6063644</f>
        <v>8334520</v>
      </c>
      <c r="AF25" s="17">
        <f t="shared" si="1"/>
        <v>4.638396674855297E-3</v>
      </c>
      <c r="AG25" s="12"/>
      <c r="AH25" s="13" t="s">
        <v>40</v>
      </c>
      <c r="AI25" s="16">
        <v>7172374</v>
      </c>
      <c r="AJ25" s="17">
        <f t="shared" si="2"/>
        <v>4.150023696805687E-3</v>
      </c>
      <c r="AK25" s="12"/>
      <c r="AL25" s="13" t="s">
        <v>15</v>
      </c>
      <c r="AM25" s="16">
        <v>3351</v>
      </c>
      <c r="AN25" s="17">
        <f t="shared" si="9"/>
        <v>2.02859403480755E-3</v>
      </c>
      <c r="AO25" s="12"/>
      <c r="AP25" s="37" t="s">
        <v>40</v>
      </c>
      <c r="AQ25" s="42">
        <v>4626</v>
      </c>
      <c r="AR25" s="17">
        <f t="shared" si="10"/>
        <v>2.9165234989455501E-3</v>
      </c>
      <c r="AS25" s="12"/>
      <c r="AT25" s="37" t="s">
        <v>15</v>
      </c>
      <c r="AU25" s="42">
        <v>2697</v>
      </c>
      <c r="AV25" s="17">
        <f t="shared" si="11"/>
        <v>1.7508428000241496E-3</v>
      </c>
      <c r="AW25" s="12"/>
      <c r="AX25" s="37" t="s">
        <v>40</v>
      </c>
      <c r="AY25" s="42">
        <v>3878</v>
      </c>
      <c r="AZ25" s="17">
        <f t="shared" si="12"/>
        <v>2.7121858833452344E-3</v>
      </c>
      <c r="BA25" s="12"/>
      <c r="BB25" s="37" t="s">
        <v>0</v>
      </c>
      <c r="BC25" s="42">
        <v>6472</v>
      </c>
      <c r="BD25" s="17">
        <f t="shared" si="13"/>
        <v>4.59914199566663E-3</v>
      </c>
      <c r="BE25" s="12"/>
      <c r="BF25" s="37" t="s">
        <v>40</v>
      </c>
      <c r="BG25" s="42">
        <v>5673</v>
      </c>
      <c r="BH25" s="17">
        <f t="shared" si="14"/>
        <v>4.105065953857988E-3</v>
      </c>
      <c r="BI25" s="12"/>
      <c r="BJ25" s="37" t="s">
        <v>20</v>
      </c>
      <c r="BK25" s="42">
        <v>7656</v>
      </c>
      <c r="BL25" s="17">
        <f t="shared" si="15"/>
        <v>5.5401501687517007E-3</v>
      </c>
    </row>
    <row r="26" spans="2:64" ht="12.75" customHeight="1" x14ac:dyDescent="0.25">
      <c r="B26" s="13" t="s">
        <v>169</v>
      </c>
      <c r="C26" s="16">
        <v>6627594</v>
      </c>
      <c r="D26" s="17">
        <f t="shared" si="3"/>
        <v>3.5315963248083145E-3</v>
      </c>
      <c r="F26" s="13" t="s">
        <v>145</v>
      </c>
      <c r="G26" s="16">
        <v>4714559</v>
      </c>
      <c r="H26" s="17">
        <f t="shared" si="4"/>
        <v>2.5728608834747714E-3</v>
      </c>
      <c r="J26" s="13" t="s">
        <v>145</v>
      </c>
      <c r="K26" s="16">
        <v>5129501</v>
      </c>
      <c r="L26" s="17">
        <f t="shared" si="5"/>
        <v>2.823920203137899E-3</v>
      </c>
      <c r="M26" s="12"/>
      <c r="N26" s="13" t="s">
        <v>145</v>
      </c>
      <c r="O26" s="16">
        <v>5537555</v>
      </c>
      <c r="P26" s="17">
        <f t="shared" si="6"/>
        <v>3.0459931106420345E-3</v>
      </c>
      <c r="Q26" s="12"/>
      <c r="R26" s="13" t="s">
        <v>169</v>
      </c>
      <c r="S26" s="16">
        <v>6529733</v>
      </c>
      <c r="T26" s="17">
        <f t="shared" si="7"/>
        <v>3.5739683429656939E-3</v>
      </c>
      <c r="U26" s="12"/>
      <c r="V26" s="13" t="s">
        <v>147</v>
      </c>
      <c r="W26" s="16">
        <v>6089320</v>
      </c>
      <c r="X26" s="17">
        <f t="shared" si="0"/>
        <v>3.2546701965406048E-3</v>
      </c>
      <c r="Y26" s="12"/>
      <c r="Z26" s="13" t="s">
        <v>147</v>
      </c>
      <c r="AA26" s="16">
        <f>1392884+5957248</f>
        <v>7350132</v>
      </c>
      <c r="AB26" s="17">
        <f t="shared" si="8"/>
        <v>3.8857125236791464E-3</v>
      </c>
      <c r="AC26" s="12"/>
      <c r="AD26" s="13" t="s">
        <v>147</v>
      </c>
      <c r="AE26" s="16">
        <f>1253528+5676419</f>
        <v>6929947</v>
      </c>
      <c r="AF26" s="17">
        <f t="shared" si="1"/>
        <v>3.8567119788210287E-3</v>
      </c>
      <c r="AG26" s="12"/>
      <c r="AH26" s="13" t="s">
        <v>97</v>
      </c>
      <c r="AI26" s="16">
        <v>6884432</v>
      </c>
      <c r="AJ26" s="17">
        <f t="shared" si="2"/>
        <v>3.9834169187283556E-3</v>
      </c>
      <c r="AK26" s="12"/>
      <c r="AL26" s="13" t="s">
        <v>17</v>
      </c>
      <c r="AM26" s="16">
        <v>2754</v>
      </c>
      <c r="AN26" s="17">
        <f t="shared" si="9"/>
        <v>1.6671882936019075E-3</v>
      </c>
      <c r="AO26" s="12"/>
      <c r="AP26" s="37" t="s">
        <v>15</v>
      </c>
      <c r="AQ26" s="42">
        <v>3315</v>
      </c>
      <c r="AR26" s="17">
        <f t="shared" si="10"/>
        <v>2.0899860352365973E-3</v>
      </c>
      <c r="AS26" s="12"/>
      <c r="AT26" s="37" t="s">
        <v>17</v>
      </c>
      <c r="AU26" s="42">
        <v>2461</v>
      </c>
      <c r="AV26" s="17">
        <f t="shared" si="11"/>
        <v>1.5976359402519215E-3</v>
      </c>
      <c r="AW26" s="12"/>
      <c r="AX26" s="13" t="s">
        <v>17</v>
      </c>
      <c r="AY26" s="42">
        <v>2065</v>
      </c>
      <c r="AZ26" s="17">
        <f t="shared" si="12"/>
        <v>1.4442145046693938E-3</v>
      </c>
      <c r="BA26" s="12"/>
      <c r="BB26" s="13" t="s">
        <v>40</v>
      </c>
      <c r="BC26" s="42">
        <v>5206</v>
      </c>
      <c r="BD26" s="17">
        <f t="shared" si="13"/>
        <v>3.6994952455872187E-3</v>
      </c>
      <c r="BE26" s="12"/>
      <c r="BF26" s="13" t="s">
        <v>30</v>
      </c>
      <c r="BG26" s="42">
        <v>5297</v>
      </c>
      <c r="BH26" s="17">
        <f t="shared" si="14"/>
        <v>3.8329868425146765E-3</v>
      </c>
      <c r="BI26" s="12"/>
      <c r="BJ26" s="13" t="s">
        <v>43</v>
      </c>
      <c r="BK26" s="42">
        <v>6900</v>
      </c>
      <c r="BL26" s="17">
        <f t="shared" si="15"/>
        <v>4.9930820486398554E-3</v>
      </c>
    </row>
    <row r="27" spans="2:64" ht="12.75" customHeight="1" x14ac:dyDescent="0.25">
      <c r="B27" s="19" t="s">
        <v>35</v>
      </c>
      <c r="C27" s="20">
        <f>SUM(C6:C26)</f>
        <v>1876656727</v>
      </c>
      <c r="D27" s="38"/>
      <c r="F27" s="19" t="s">
        <v>35</v>
      </c>
      <c r="G27" s="20">
        <f>SUM(G6:G26)</f>
        <v>1832418935</v>
      </c>
      <c r="H27" s="38"/>
      <c r="J27" s="19" t="s">
        <v>35</v>
      </c>
      <c r="K27" s="20">
        <f>SUM(K6:K26)</f>
        <v>1816446865</v>
      </c>
      <c r="L27" s="38"/>
      <c r="M27" s="12"/>
      <c r="N27" s="19" t="s">
        <v>35</v>
      </c>
      <c r="O27" s="20">
        <f>SUM(O6:O26)</f>
        <v>1817980146</v>
      </c>
      <c r="P27" s="38"/>
      <c r="Q27" s="12"/>
      <c r="R27" s="19" t="s">
        <v>35</v>
      </c>
      <c r="S27" s="20">
        <f>SUM(S6:S26)</f>
        <v>1827025976</v>
      </c>
      <c r="T27" s="38"/>
      <c r="U27" s="12"/>
      <c r="V27" s="13" t="s">
        <v>145</v>
      </c>
      <c r="W27" s="16">
        <v>5051103</v>
      </c>
      <c r="X27" s="17">
        <f t="shared" si="0"/>
        <v>2.6997553739591348E-3</v>
      </c>
      <c r="Y27" s="12"/>
      <c r="Z27" s="13" t="s">
        <v>96</v>
      </c>
      <c r="AA27" s="16">
        <f>1581108+5628093</f>
        <v>7209201</v>
      </c>
      <c r="AB27" s="17">
        <f t="shared" si="8"/>
        <v>3.8112080995851812E-3</v>
      </c>
      <c r="AC27" s="12"/>
      <c r="AD27" s="13" t="s">
        <v>169</v>
      </c>
      <c r="AE27" s="16">
        <f>4130189+1686520</f>
        <v>5816709</v>
      </c>
      <c r="AF27" s="17">
        <f t="shared" si="1"/>
        <v>3.2371634700259738E-3</v>
      </c>
      <c r="AG27" s="12"/>
      <c r="AH27" s="13" t="s">
        <v>101</v>
      </c>
      <c r="AI27" s="16">
        <v>6191618</v>
      </c>
      <c r="AJ27" s="17">
        <f t="shared" si="2"/>
        <v>3.582546228287682E-3</v>
      </c>
      <c r="AK27" s="12"/>
      <c r="AL27" s="13" t="s">
        <v>45</v>
      </c>
      <c r="AM27" s="16">
        <v>542</v>
      </c>
      <c r="AN27" s="17">
        <f t="shared" si="9"/>
        <v>3.2811040491366521E-4</v>
      </c>
      <c r="AO27" s="12"/>
      <c r="AP27" s="13" t="s">
        <v>17</v>
      </c>
      <c r="AQ27" s="42">
        <v>2630</v>
      </c>
      <c r="AR27" s="17">
        <f t="shared" si="10"/>
        <v>1.6581186342902717E-3</v>
      </c>
      <c r="AS27" s="12"/>
      <c r="AT27" s="13" t="s">
        <v>45</v>
      </c>
      <c r="AU27" s="42">
        <v>2160</v>
      </c>
      <c r="AV27" s="17">
        <f t="shared" si="11"/>
        <v>1.4022322758814102E-3</v>
      </c>
      <c r="AW27" s="12"/>
      <c r="AX27" s="13" t="s">
        <v>45</v>
      </c>
      <c r="AY27" s="42">
        <v>1836</v>
      </c>
      <c r="AZ27" s="17">
        <f t="shared" si="12"/>
        <v>1.2840570608101728E-3</v>
      </c>
      <c r="BA27" s="12"/>
      <c r="BB27" s="13" t="s">
        <v>30</v>
      </c>
      <c r="BC27" s="42">
        <v>5002</v>
      </c>
      <c r="BD27" s="17">
        <f t="shared" si="13"/>
        <v>3.5545284706929056E-3</v>
      </c>
      <c r="BE27" s="12"/>
      <c r="BF27" s="13" t="s">
        <v>3</v>
      </c>
      <c r="BG27" s="42">
        <v>4395</v>
      </c>
      <c r="BH27" s="17">
        <f t="shared" si="14"/>
        <v>3.1802864211538614E-3</v>
      </c>
      <c r="BI27" s="12"/>
      <c r="BJ27" s="13" t="s">
        <v>0</v>
      </c>
      <c r="BK27" s="42">
        <v>6584</v>
      </c>
      <c r="BL27" s="17">
        <f t="shared" si="15"/>
        <v>4.7644133635137403E-3</v>
      </c>
    </row>
    <row r="28" spans="2:64" ht="12.75" customHeight="1" x14ac:dyDescent="0.25">
      <c r="B28" s="12"/>
      <c r="C28" s="12"/>
      <c r="D28" s="12"/>
      <c r="F28" s="12"/>
      <c r="G28" s="12"/>
      <c r="H28" s="12"/>
      <c r="J28" s="12"/>
      <c r="K28" s="12"/>
      <c r="L28" s="12"/>
      <c r="M28" s="12"/>
      <c r="N28" s="12"/>
      <c r="O28" s="12"/>
      <c r="P28" s="12"/>
      <c r="Q28" s="12"/>
      <c r="R28" s="12"/>
      <c r="S28" s="12"/>
      <c r="T28" s="12"/>
      <c r="U28" s="12"/>
      <c r="V28" s="13" t="s">
        <v>155</v>
      </c>
      <c r="W28" s="16">
        <v>2456143</v>
      </c>
      <c r="X28" s="17">
        <f t="shared" si="0"/>
        <v>1.3127796569307954E-3</v>
      </c>
      <c r="Y28" s="12"/>
      <c r="Z28" s="13" t="s">
        <v>169</v>
      </c>
      <c r="AA28" s="16">
        <f>4408283+1842498</f>
        <v>6250781</v>
      </c>
      <c r="AB28" s="17">
        <f t="shared" si="8"/>
        <v>3.3045308593744518E-3</v>
      </c>
      <c r="AC28" s="12"/>
      <c r="AD28" s="13" t="s">
        <v>155</v>
      </c>
      <c r="AE28" s="16">
        <f>709664+2453838</f>
        <v>3163502</v>
      </c>
      <c r="AF28" s="17">
        <f t="shared" si="1"/>
        <v>1.7605785525378883E-3</v>
      </c>
      <c r="AG28" s="12"/>
      <c r="AH28" s="13" t="s">
        <v>134</v>
      </c>
      <c r="AI28" s="16">
        <v>457005</v>
      </c>
      <c r="AJ28" s="17">
        <f t="shared" si="2"/>
        <v>2.644287065285055E-4</v>
      </c>
      <c r="AK28" s="12"/>
      <c r="AL28" s="13" t="s">
        <v>47</v>
      </c>
      <c r="AM28" s="16">
        <v>227</v>
      </c>
      <c r="AN28" s="17">
        <f t="shared" si="9"/>
        <v>1.3741893342325093E-4</v>
      </c>
      <c r="AO28" s="12"/>
      <c r="AP28" s="13" t="s">
        <v>45</v>
      </c>
      <c r="AQ28" s="42">
        <v>959</v>
      </c>
      <c r="AR28" s="17">
        <f t="shared" si="10"/>
        <v>6.0461436132485573E-4</v>
      </c>
      <c r="AS28" s="12"/>
      <c r="AT28" s="19" t="s">
        <v>35</v>
      </c>
      <c r="AU28" s="20">
        <f>SUM(AU6:AU27)</f>
        <v>1540401</v>
      </c>
      <c r="AV28" s="38"/>
      <c r="AW28" s="12"/>
      <c r="AX28" s="13" t="s">
        <v>15</v>
      </c>
      <c r="AY28" s="42">
        <v>1458</v>
      </c>
      <c r="AZ28" s="17">
        <f t="shared" si="12"/>
        <v>1.0196923718198431E-3</v>
      </c>
      <c r="BA28" s="12"/>
      <c r="BB28" s="13" t="s">
        <v>17</v>
      </c>
      <c r="BC28" s="42">
        <v>2876</v>
      </c>
      <c r="BD28" s="17">
        <f t="shared" si="13"/>
        <v>2.0437472774315867E-3</v>
      </c>
      <c r="BE28" s="12"/>
      <c r="BF28" s="13" t="s">
        <v>17</v>
      </c>
      <c r="BG28" s="42">
        <v>4185</v>
      </c>
      <c r="BH28" s="17">
        <f t="shared" si="14"/>
        <v>3.028327343009991E-3</v>
      </c>
      <c r="BI28" s="12"/>
      <c r="BJ28" s="13" t="s">
        <v>3</v>
      </c>
      <c r="BK28" s="42">
        <v>4854</v>
      </c>
      <c r="BL28" s="17">
        <f t="shared" si="15"/>
        <v>3.5125246759562115E-3</v>
      </c>
    </row>
    <row r="29" spans="2:64" ht="12.75" customHeight="1" x14ac:dyDescent="0.25">
      <c r="B29" s="12"/>
      <c r="C29" s="12"/>
      <c r="D29" s="12"/>
      <c r="F29" s="12"/>
      <c r="G29" s="12"/>
      <c r="H29" s="12"/>
      <c r="J29" s="12"/>
      <c r="K29" s="12"/>
      <c r="L29" s="12"/>
      <c r="M29" s="12"/>
      <c r="N29" s="12"/>
      <c r="O29" s="12"/>
      <c r="P29" s="12"/>
      <c r="Q29" s="12"/>
      <c r="R29" s="12"/>
      <c r="S29" s="12"/>
      <c r="T29" s="12"/>
      <c r="U29" s="12"/>
      <c r="V29" s="13" t="s">
        <v>166</v>
      </c>
      <c r="W29" s="16">
        <v>1486843</v>
      </c>
      <c r="X29" s="17">
        <f t="shared" si="0"/>
        <v>7.9470016340659096E-4</v>
      </c>
      <c r="Y29" s="12"/>
      <c r="Z29" s="13" t="s">
        <v>155</v>
      </c>
      <c r="AA29" s="16">
        <f>740584+2452430</f>
        <v>3193014</v>
      </c>
      <c r="AB29" s="17">
        <f t="shared" si="8"/>
        <v>1.6880151932078017E-3</v>
      </c>
      <c r="AC29" s="12"/>
      <c r="AD29" s="13" t="s">
        <v>153</v>
      </c>
      <c r="AE29" s="16">
        <f>213274+1651974</f>
        <v>1865248</v>
      </c>
      <c r="AF29" s="17">
        <f t="shared" si="1"/>
        <v>1.0380633942903121E-3</v>
      </c>
      <c r="AG29" s="12"/>
      <c r="AH29" s="13" t="s">
        <v>99</v>
      </c>
      <c r="AI29" s="16">
        <v>2968811</v>
      </c>
      <c r="AJ29" s="17">
        <f t="shared" si="2"/>
        <v>1.7177905113895885E-3</v>
      </c>
      <c r="AK29" s="12"/>
      <c r="AL29" s="24" t="s">
        <v>2</v>
      </c>
      <c r="AM29" s="16">
        <v>202</v>
      </c>
      <c r="AN29" s="17">
        <f t="shared" si="9"/>
        <v>1.2228468965417042E-4</v>
      </c>
      <c r="AO29" s="12"/>
      <c r="AP29" s="13" t="s">
        <v>47</v>
      </c>
      <c r="AQ29" s="42">
        <v>155</v>
      </c>
      <c r="AR29" s="17">
        <f t="shared" si="10"/>
        <v>9.7721820652088258E-5</v>
      </c>
      <c r="AS29" s="12"/>
      <c r="AT29" s="12"/>
      <c r="AU29" s="12"/>
      <c r="AV29" s="12"/>
      <c r="AW29" s="12"/>
      <c r="AX29" s="19" t="s">
        <v>35</v>
      </c>
      <c r="AY29" s="20">
        <f>SUM(AY6:AY28)</f>
        <v>1429843</v>
      </c>
      <c r="AZ29" s="38"/>
      <c r="BA29" s="12"/>
      <c r="BB29" s="37" t="s">
        <v>45</v>
      </c>
      <c r="BC29" s="42">
        <v>1719</v>
      </c>
      <c r="BD29" s="17">
        <f t="shared" si="13"/>
        <v>1.2215582649182538E-3</v>
      </c>
      <c r="BE29" s="12"/>
      <c r="BF29" s="37" t="s">
        <v>45</v>
      </c>
      <c r="BG29" s="42">
        <v>1848</v>
      </c>
      <c r="BH29" s="17">
        <f t="shared" si="14"/>
        <v>1.3372398876660605E-3</v>
      </c>
      <c r="BI29" s="12"/>
      <c r="BJ29" s="37" t="s">
        <v>66</v>
      </c>
      <c r="BK29" s="42">
        <v>4797</v>
      </c>
      <c r="BL29" s="17">
        <f t="shared" si="15"/>
        <v>3.4712774764239689E-3</v>
      </c>
    </row>
    <row r="30" spans="2:64" ht="12.75" customHeight="1" x14ac:dyDescent="0.25">
      <c r="B30" s="12"/>
      <c r="C30" s="12"/>
      <c r="D30" s="39"/>
      <c r="F30" s="12"/>
      <c r="G30" s="12"/>
      <c r="H30" s="39"/>
      <c r="J30" s="12"/>
      <c r="K30" s="12"/>
      <c r="L30" s="39"/>
      <c r="M30" s="12"/>
      <c r="N30" s="12"/>
      <c r="O30" s="12"/>
      <c r="P30" s="39"/>
      <c r="Q30" s="12"/>
      <c r="R30" s="12"/>
      <c r="S30" s="12"/>
      <c r="T30" s="12"/>
      <c r="U30" s="12"/>
      <c r="V30" s="19" t="s">
        <v>35</v>
      </c>
      <c r="W30" s="20">
        <f>SUM(W6:W29)</f>
        <v>1870948401</v>
      </c>
      <c r="X30" s="38"/>
      <c r="Y30" s="12"/>
      <c r="Z30" s="13" t="s">
        <v>153</v>
      </c>
      <c r="AA30" s="16">
        <f>178023+1519145</f>
        <v>1697168</v>
      </c>
      <c r="AB30" s="17">
        <f t="shared" si="8"/>
        <v>8.9722292774979955E-4</v>
      </c>
      <c r="AC30" s="12"/>
      <c r="AD30" s="13" t="s">
        <v>100</v>
      </c>
      <c r="AE30" s="16">
        <f>1669773</f>
        <v>1669773</v>
      </c>
      <c r="AF30" s="17">
        <f t="shared" si="1"/>
        <v>9.2927601481106929E-4</v>
      </c>
      <c r="AG30" s="12"/>
      <c r="AH30" s="13" t="s">
        <v>103</v>
      </c>
      <c r="AI30" s="16">
        <v>1949370</v>
      </c>
      <c r="AJ30" s="17">
        <f t="shared" si="2"/>
        <v>1.1279294266922084E-3</v>
      </c>
      <c r="AK30" s="12"/>
      <c r="AL30" s="19" t="s">
        <v>35</v>
      </c>
      <c r="AM30" s="20">
        <f>SUM(AM6:AM29)</f>
        <v>1651883</v>
      </c>
      <c r="AN30" s="38"/>
      <c r="AO30" s="12"/>
      <c r="AP30" s="19" t="s">
        <v>35</v>
      </c>
      <c r="AQ30" s="20">
        <f>SUM(AQ6:AQ29)</f>
        <v>1586135</v>
      </c>
      <c r="AR30" s="38"/>
      <c r="AS30" s="12"/>
      <c r="AT30" s="12"/>
      <c r="AU30" s="12"/>
      <c r="AV30" s="12"/>
      <c r="AW30" s="12"/>
      <c r="AX30" s="12"/>
      <c r="AY30" s="12"/>
      <c r="AZ30" s="12"/>
      <c r="BA30" s="12"/>
      <c r="BB30" s="13" t="s">
        <v>15</v>
      </c>
      <c r="BC30" s="42">
        <v>607</v>
      </c>
      <c r="BD30" s="17">
        <f t="shared" si="13"/>
        <v>4.3134721745513669E-4</v>
      </c>
      <c r="BE30" s="12"/>
      <c r="BF30" s="13" t="s">
        <v>15</v>
      </c>
      <c r="BG30" s="42">
        <v>442</v>
      </c>
      <c r="BH30" s="17">
        <f t="shared" si="14"/>
        <v>3.1983767875995602E-4</v>
      </c>
      <c r="BI30" s="12"/>
      <c r="BJ30" s="13" t="s">
        <v>30</v>
      </c>
      <c r="BK30" s="42">
        <v>4482</v>
      </c>
      <c r="BL30" s="17">
        <f t="shared" si="15"/>
        <v>3.2433324263773668E-3</v>
      </c>
    </row>
    <row r="31" spans="2:64" ht="12.75" customHeight="1" x14ac:dyDescent="0.25">
      <c r="B31" s="12"/>
      <c r="C31" s="12"/>
      <c r="D31" s="12"/>
      <c r="F31" s="12"/>
      <c r="G31" s="12"/>
      <c r="H31" s="12"/>
      <c r="J31" s="12"/>
      <c r="K31" s="12"/>
      <c r="L31" s="12"/>
      <c r="M31" s="12"/>
      <c r="N31" s="12"/>
      <c r="O31" s="12"/>
      <c r="P31" s="12"/>
      <c r="Q31" s="12"/>
      <c r="R31" s="12"/>
      <c r="S31" s="12"/>
      <c r="T31" s="12"/>
      <c r="U31" s="12"/>
      <c r="V31" s="12"/>
      <c r="W31" s="12"/>
      <c r="X31" s="12"/>
      <c r="Y31" s="12"/>
      <c r="Z31" s="13" t="s">
        <v>148</v>
      </c>
      <c r="AA31" s="16">
        <v>906131</v>
      </c>
      <c r="AB31" s="17">
        <f t="shared" si="8"/>
        <v>4.7903419622857233E-4</v>
      </c>
      <c r="AC31" s="12"/>
      <c r="AD31" s="13" t="s">
        <v>161</v>
      </c>
      <c r="AE31" s="16">
        <f>221173+532867</f>
        <v>754040</v>
      </c>
      <c r="AF31" s="17">
        <f t="shared" si="1"/>
        <v>4.1964463804848844E-4</v>
      </c>
      <c r="AG31" s="12"/>
      <c r="AH31" s="13" t="s">
        <v>100</v>
      </c>
      <c r="AI31" s="16">
        <v>1302993</v>
      </c>
      <c r="AJ31" s="17">
        <f t="shared" si="2"/>
        <v>7.5392775485103437E-4</v>
      </c>
      <c r="AK31" s="12"/>
      <c r="AL31" s="12"/>
      <c r="AM31" s="12"/>
      <c r="AN31" s="12"/>
      <c r="AO31" s="12"/>
      <c r="AP31" s="12"/>
      <c r="AQ31" s="12"/>
      <c r="AR31" s="12"/>
      <c r="AS31" s="12"/>
      <c r="AT31" s="12"/>
      <c r="AU31" s="12"/>
      <c r="AV31" s="12"/>
      <c r="AW31" s="12"/>
      <c r="AX31" s="12"/>
      <c r="AY31" s="12"/>
      <c r="AZ31" s="12"/>
      <c r="BA31" s="12"/>
      <c r="BB31" s="13" t="s">
        <v>47</v>
      </c>
      <c r="BC31" s="42">
        <v>262</v>
      </c>
      <c r="BD31" s="17">
        <f t="shared" si="13"/>
        <v>1.8618281873681352E-4</v>
      </c>
      <c r="BE31" s="12"/>
      <c r="BF31" s="13" t="s">
        <v>47</v>
      </c>
      <c r="BG31" s="42">
        <v>230</v>
      </c>
      <c r="BH31" s="17">
        <f t="shared" si="14"/>
        <v>1.6643137130042962E-4</v>
      </c>
      <c r="BI31" s="12"/>
      <c r="BJ31" s="13" t="s">
        <v>40</v>
      </c>
      <c r="BK31" s="42">
        <v>3958</v>
      </c>
      <c r="BL31" s="17">
        <f t="shared" si="15"/>
        <v>2.8641476447125434E-3</v>
      </c>
    </row>
    <row r="32" spans="2:64" ht="12.75" customHeight="1" x14ac:dyDescent="0.25">
      <c r="B32" s="12"/>
      <c r="C32" s="12"/>
      <c r="D32" s="12"/>
      <c r="F32" s="12"/>
      <c r="G32" s="12"/>
      <c r="H32" s="12"/>
      <c r="J32" s="12"/>
      <c r="K32" s="12"/>
      <c r="L32" s="12"/>
      <c r="M32" s="12"/>
      <c r="N32" s="12"/>
      <c r="O32" s="12"/>
      <c r="P32" s="12"/>
      <c r="Q32" s="12"/>
      <c r="R32" s="12"/>
      <c r="S32" s="12"/>
      <c r="T32" s="12"/>
      <c r="U32" s="12"/>
      <c r="V32" s="12"/>
      <c r="W32" s="12"/>
      <c r="X32" s="12"/>
      <c r="Y32" s="12"/>
      <c r="Z32" s="13" t="s">
        <v>161</v>
      </c>
      <c r="AA32" s="16">
        <f>243838+591532</f>
        <v>835370</v>
      </c>
      <c r="AB32" s="17">
        <f t="shared" si="8"/>
        <v>4.4162576548364692E-4</v>
      </c>
      <c r="AC32" s="12"/>
      <c r="AD32" s="13" t="s">
        <v>165</v>
      </c>
      <c r="AE32" s="16">
        <f>412904+105977</f>
        <v>518881</v>
      </c>
      <c r="AF32" s="17">
        <f t="shared" si="1"/>
        <v>2.8877198747445459E-4</v>
      </c>
      <c r="AG32" s="12"/>
      <c r="AH32" s="13" t="s">
        <v>113</v>
      </c>
      <c r="AI32" s="16">
        <v>428433</v>
      </c>
      <c r="AJ32" s="17">
        <f t="shared" si="2"/>
        <v>2.4789659637012109E-4</v>
      </c>
      <c r="AK32" s="12"/>
      <c r="AL32" s="12"/>
      <c r="AM32" s="12"/>
      <c r="AN32" s="12"/>
      <c r="AO32" s="12"/>
      <c r="AP32" s="12"/>
      <c r="AQ32" s="12"/>
      <c r="AR32" s="12"/>
      <c r="AS32" s="12"/>
      <c r="AT32" s="12"/>
      <c r="AU32" s="12"/>
      <c r="AV32" s="12"/>
      <c r="AW32" s="12"/>
      <c r="AX32" s="12"/>
      <c r="AY32" s="12"/>
      <c r="AZ32" s="12"/>
      <c r="BA32" s="12"/>
      <c r="BB32" s="13" t="s">
        <v>9</v>
      </c>
      <c r="BC32" s="42">
        <v>84</v>
      </c>
      <c r="BD32" s="17">
        <f t="shared" si="13"/>
        <v>5.9692201427069987E-5</v>
      </c>
      <c r="BE32" s="12"/>
      <c r="BF32" s="13" t="s">
        <v>9</v>
      </c>
      <c r="BG32" s="42">
        <v>35</v>
      </c>
      <c r="BH32" s="17">
        <f t="shared" si="14"/>
        <v>2.532651302397842E-5</v>
      </c>
      <c r="BI32" s="12"/>
      <c r="BJ32" s="13" t="s">
        <v>17</v>
      </c>
      <c r="BK32" s="42">
        <v>3624</v>
      </c>
      <c r="BL32" s="17">
        <f t="shared" si="15"/>
        <v>2.6224535281551935E-3</v>
      </c>
    </row>
    <row r="33" spans="2:64" ht="12.75" customHeight="1" x14ac:dyDescent="0.25">
      <c r="B33" s="12"/>
      <c r="C33" s="12"/>
      <c r="D33" s="12"/>
      <c r="F33" s="12"/>
      <c r="G33" s="12"/>
      <c r="H33" s="12"/>
      <c r="J33" s="12"/>
      <c r="K33" s="12"/>
      <c r="L33" s="12"/>
      <c r="M33" s="12"/>
      <c r="N33" s="12"/>
      <c r="O33" s="12"/>
      <c r="P33" s="12"/>
      <c r="Q33" s="12"/>
      <c r="R33" s="12"/>
      <c r="S33" s="40"/>
      <c r="T33" s="12"/>
      <c r="U33" s="12"/>
      <c r="V33" s="12"/>
      <c r="W33" s="12"/>
      <c r="X33" s="12"/>
      <c r="Y33" s="12"/>
      <c r="Z33" s="19" t="s">
        <v>35</v>
      </c>
      <c r="AA33" s="20">
        <f>SUM(AA6:AA32)</f>
        <v>1891578946</v>
      </c>
      <c r="AB33" s="38"/>
      <c r="AC33" s="12"/>
      <c r="AD33" s="13" t="s">
        <v>148</v>
      </c>
      <c r="AE33" s="16">
        <v>478382</v>
      </c>
      <c r="AF33" s="17">
        <f t="shared" si="1"/>
        <v>2.6623314577331708E-4</v>
      </c>
      <c r="AG33" s="12"/>
      <c r="AH33" s="19" t="s">
        <v>35</v>
      </c>
      <c r="AI33" s="20">
        <f>SUM(AI6:AI32)-AI28+4039</f>
        <v>1728273023</v>
      </c>
      <c r="AJ33" s="38"/>
      <c r="AK33" s="12"/>
      <c r="AL33" s="12"/>
      <c r="AM33" s="12"/>
      <c r="AN33" s="12"/>
      <c r="AO33" s="12"/>
      <c r="AP33" s="12"/>
      <c r="AQ33" s="12"/>
      <c r="AR33" s="12"/>
      <c r="AS33" s="12"/>
      <c r="AT33" s="12"/>
      <c r="AU33" s="12"/>
      <c r="AV33" s="12"/>
      <c r="AW33" s="12"/>
      <c r="AX33" s="12"/>
      <c r="AY33" s="12"/>
      <c r="AZ33" s="12"/>
      <c r="BA33" s="12"/>
      <c r="BB33" s="19" t="s">
        <v>35</v>
      </c>
      <c r="BC33" s="20">
        <f>SUM(BC6:BC32)</f>
        <v>1407219</v>
      </c>
      <c r="BD33" s="38"/>
      <c r="BE33" s="12"/>
      <c r="BF33" s="19" t="s">
        <v>35</v>
      </c>
      <c r="BG33" s="20">
        <f>SUM(BG6:BG32)</f>
        <v>1381951</v>
      </c>
      <c r="BH33" s="38"/>
      <c r="BI33" s="12"/>
      <c r="BJ33" s="37" t="s">
        <v>45</v>
      </c>
      <c r="BK33" s="42">
        <v>2269</v>
      </c>
      <c r="BL33" s="17">
        <f t="shared" si="15"/>
        <v>1.6419279954150482E-3</v>
      </c>
    </row>
    <row r="34" spans="2:64" ht="12.75" customHeight="1" x14ac:dyDescent="0.25">
      <c r="B34" s="12"/>
      <c r="C34" s="12"/>
      <c r="D34" s="12"/>
      <c r="F34" s="12"/>
      <c r="G34" s="12"/>
      <c r="H34" s="12"/>
      <c r="J34" s="12"/>
      <c r="K34" s="12"/>
      <c r="L34" s="12"/>
      <c r="M34" s="12"/>
      <c r="N34" s="12"/>
      <c r="O34" s="12"/>
      <c r="P34" s="12"/>
      <c r="Q34" s="12"/>
      <c r="R34" s="12"/>
      <c r="S34" s="40"/>
      <c r="T34" s="12"/>
      <c r="U34" s="12"/>
      <c r="V34" s="12"/>
      <c r="W34" s="12"/>
      <c r="X34" s="12"/>
      <c r="Y34" s="12"/>
      <c r="Z34" s="12"/>
      <c r="AA34" s="12"/>
      <c r="AB34" s="12"/>
      <c r="AC34" s="12"/>
      <c r="AD34" s="13" t="s">
        <v>177</v>
      </c>
      <c r="AE34" s="16">
        <f>-9474</f>
        <v>-9474</v>
      </c>
      <c r="AF34" s="17">
        <f t="shared" si="1"/>
        <v>-5.2725496006463576E-6</v>
      </c>
      <c r="AG34" s="12"/>
      <c r="AH34" s="12"/>
      <c r="AI34" s="12"/>
      <c r="AJ34" s="12"/>
      <c r="AK34" s="12"/>
      <c r="AL34" s="12"/>
      <c r="AM34" s="12"/>
      <c r="AN34" s="12"/>
      <c r="AO34" s="12"/>
      <c r="AP34" s="12"/>
      <c r="AQ34" s="29"/>
      <c r="AR34" s="12"/>
      <c r="AS34" s="12"/>
      <c r="AT34" s="12"/>
      <c r="AU34" s="12"/>
      <c r="AV34" s="12"/>
      <c r="AW34" s="12"/>
      <c r="AX34" s="12"/>
      <c r="AY34" s="12"/>
      <c r="AZ34" s="12"/>
      <c r="BA34" s="12"/>
      <c r="BB34" s="12"/>
      <c r="BC34" s="12"/>
      <c r="BD34" s="12"/>
      <c r="BE34" s="12"/>
      <c r="BF34" s="12"/>
      <c r="BG34" s="12"/>
      <c r="BH34" s="12"/>
      <c r="BI34" s="12"/>
      <c r="BJ34" s="37" t="s">
        <v>9</v>
      </c>
      <c r="BK34" s="42">
        <v>548</v>
      </c>
      <c r="BL34" s="17">
        <f t="shared" si="15"/>
        <v>3.9655202357313633E-4</v>
      </c>
    </row>
    <row r="35" spans="2:64" ht="12.75" customHeight="1" x14ac:dyDescent="0.25">
      <c r="B35" s="12"/>
      <c r="C35" s="12"/>
      <c r="D35" s="12"/>
      <c r="F35" s="12"/>
      <c r="G35" s="12"/>
      <c r="H35" s="12"/>
      <c r="J35" s="12"/>
      <c r="K35" s="12"/>
      <c r="L35" s="12"/>
      <c r="M35" s="12"/>
      <c r="N35" s="12"/>
      <c r="O35" s="12"/>
      <c r="P35" s="12"/>
      <c r="Q35" s="12"/>
      <c r="R35" s="12"/>
      <c r="S35" s="40"/>
      <c r="T35" s="12"/>
      <c r="U35" s="12"/>
      <c r="V35" s="12"/>
      <c r="W35" s="12"/>
      <c r="X35" s="12"/>
      <c r="Y35" s="12"/>
      <c r="Z35" s="12"/>
      <c r="AA35" s="12"/>
      <c r="AB35" s="12"/>
      <c r="AC35" s="12"/>
      <c r="AD35" s="19" t="s">
        <v>35</v>
      </c>
      <c r="AE35" s="23">
        <f>SUM(AE6:AE34)</f>
        <v>1796853651</v>
      </c>
      <c r="AF35" s="38"/>
      <c r="AG35" s="12"/>
      <c r="AH35" s="53" t="s">
        <v>212</v>
      </c>
      <c r="AI35" s="53"/>
      <c r="AJ35" s="53"/>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37" t="s">
        <v>47</v>
      </c>
      <c r="BK35" s="42">
        <v>198</v>
      </c>
      <c r="BL35" s="17">
        <f t="shared" si="15"/>
        <v>1.4327974574357847E-4</v>
      </c>
    </row>
    <row r="36" spans="2:64" ht="12.75" customHeight="1" x14ac:dyDescent="0.25">
      <c r="B36" s="12"/>
      <c r="C36" s="12"/>
      <c r="D36" s="12"/>
      <c r="F36" s="12"/>
      <c r="G36" s="12"/>
      <c r="H36" s="12"/>
      <c r="J36" s="12"/>
      <c r="K36" s="12"/>
      <c r="L36" s="12"/>
      <c r="M36" s="12"/>
      <c r="N36" s="12"/>
      <c r="O36" s="12"/>
      <c r="P36" s="12"/>
      <c r="Q36" s="12"/>
      <c r="R36" s="12"/>
      <c r="S36" s="29"/>
      <c r="T36" s="12"/>
      <c r="U36" s="12"/>
      <c r="V36" s="12"/>
      <c r="W36" s="40"/>
      <c r="X36" s="12"/>
      <c r="Y36" s="12"/>
      <c r="Z36" s="12"/>
      <c r="AA36" s="12"/>
      <c r="AB36" s="12"/>
      <c r="AC36" s="12"/>
      <c r="AD36" s="12"/>
      <c r="AE36" s="12"/>
      <c r="AF36" s="12"/>
      <c r="AG36" s="12"/>
      <c r="AH36" s="53"/>
      <c r="AI36" s="53"/>
      <c r="AJ36" s="53"/>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9" t="s">
        <v>35</v>
      </c>
      <c r="BK36" s="20">
        <f>SUM(BK6:BK35)</f>
        <v>1381912</v>
      </c>
      <c r="BL36" s="38"/>
    </row>
    <row r="37" spans="2:64" ht="12.75" customHeight="1" x14ac:dyDescent="0.25">
      <c r="B37" s="12"/>
      <c r="C37" s="12"/>
      <c r="D37" s="12"/>
      <c r="F37" s="12"/>
      <c r="G37" s="12"/>
      <c r="H37" s="12"/>
      <c r="J37" s="12"/>
      <c r="K37" s="12"/>
      <c r="L37" s="12"/>
      <c r="M37" s="12"/>
      <c r="N37" s="12"/>
      <c r="O37" s="12"/>
      <c r="P37" s="12"/>
      <c r="Q37" s="12"/>
      <c r="R37" s="12"/>
      <c r="S37" s="12"/>
      <c r="T37" s="12"/>
      <c r="U37" s="12"/>
      <c r="V37" s="12"/>
      <c r="W37" s="40"/>
      <c r="X37" s="12"/>
      <c r="Y37" s="12"/>
      <c r="Z37" s="12"/>
      <c r="AA37" s="12"/>
      <c r="AB37" s="12"/>
      <c r="AC37" s="12"/>
      <c r="AD37" s="12"/>
      <c r="AE37" s="12"/>
      <c r="AF37" s="12"/>
      <c r="AG37" s="12"/>
      <c r="AH37" s="53"/>
      <c r="AI37" s="53"/>
      <c r="AJ37" s="53"/>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row>
    <row r="38" spans="2:64" ht="12.75" customHeight="1" x14ac:dyDescent="0.25">
      <c r="B38" s="12"/>
      <c r="C38" s="12"/>
      <c r="D38" s="12"/>
      <c r="F38" s="12"/>
      <c r="G38" s="12"/>
      <c r="H38" s="12"/>
      <c r="J38" s="12"/>
      <c r="K38" s="12"/>
      <c r="L38" s="12"/>
      <c r="M38" s="12"/>
      <c r="N38" s="12"/>
      <c r="O38" s="12"/>
      <c r="P38" s="12"/>
      <c r="Q38" s="12"/>
      <c r="R38" s="12"/>
      <c r="S38" s="12"/>
      <c r="T38" s="12"/>
      <c r="U38" s="12"/>
      <c r="V38" s="12"/>
      <c r="W38" s="40"/>
      <c r="X38" s="12"/>
      <c r="Y38" s="12"/>
      <c r="Z38" s="12"/>
      <c r="AA38" s="40"/>
      <c r="AB38" s="12"/>
      <c r="AC38" s="12"/>
      <c r="AD38" s="12"/>
      <c r="AE38" s="40"/>
      <c r="AF38" s="12"/>
      <c r="AG38" s="12"/>
      <c r="AH38" s="53"/>
      <c r="AI38" s="53"/>
      <c r="AJ38" s="53"/>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row>
    <row r="39" spans="2:64" ht="12.75" customHeight="1" x14ac:dyDescent="0.25">
      <c r="B39" s="12"/>
      <c r="C39" s="12"/>
      <c r="D39" s="12"/>
      <c r="F39" s="12"/>
      <c r="G39" s="12"/>
      <c r="H39" s="12"/>
      <c r="J39" s="12"/>
      <c r="K39" s="12"/>
      <c r="L39" s="12"/>
      <c r="M39" s="12"/>
      <c r="N39" s="12"/>
      <c r="O39" s="12"/>
      <c r="P39" s="12"/>
      <c r="Q39" s="12"/>
      <c r="R39" s="12"/>
      <c r="S39" s="12"/>
      <c r="T39" s="12"/>
      <c r="U39" s="12"/>
      <c r="V39" s="12"/>
      <c r="W39" s="29"/>
      <c r="X39" s="12"/>
      <c r="Y39" s="12"/>
      <c r="Z39" s="12"/>
      <c r="AA39" s="40"/>
      <c r="AB39" s="12"/>
      <c r="AC39" s="12"/>
      <c r="AD39" s="12"/>
      <c r="AE39" s="40"/>
      <c r="AF39" s="12"/>
      <c r="AG39" s="12"/>
      <c r="AH39" s="53"/>
      <c r="AI39" s="53"/>
      <c r="AJ39" s="53"/>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row>
    <row r="40" spans="2:64" ht="12.75" customHeight="1" x14ac:dyDescent="0.25">
      <c r="B40" s="12"/>
      <c r="C40" s="12"/>
      <c r="D40" s="12"/>
      <c r="F40" s="12"/>
      <c r="G40" s="12"/>
      <c r="H40" s="12"/>
      <c r="J40" s="12"/>
      <c r="K40" s="12"/>
      <c r="L40" s="12"/>
      <c r="M40" s="12"/>
      <c r="N40" s="12"/>
      <c r="O40" s="12"/>
      <c r="P40" s="12"/>
      <c r="Q40" s="12"/>
      <c r="R40" s="12"/>
      <c r="S40" s="12"/>
      <c r="T40" s="12"/>
      <c r="U40" s="12"/>
      <c r="V40" s="12"/>
      <c r="W40" s="12"/>
      <c r="X40" s="12"/>
      <c r="Y40" s="12"/>
      <c r="Z40" s="12"/>
      <c r="AA40" s="40"/>
      <c r="AB40" s="12"/>
      <c r="AC40" s="12"/>
      <c r="AD40" s="12"/>
      <c r="AE40" s="40"/>
      <c r="AF40" s="12"/>
      <c r="AG40" s="12"/>
      <c r="AH40" s="53"/>
      <c r="AI40" s="53"/>
      <c r="AJ40" s="53"/>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row>
    <row r="41" spans="2:64" ht="12.75" customHeight="1" x14ac:dyDescent="0.25">
      <c r="B41" s="12"/>
      <c r="C41" s="12"/>
      <c r="D41" s="12"/>
      <c r="F41" s="12"/>
      <c r="G41" s="12"/>
      <c r="H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53"/>
      <c r="AI41" s="53"/>
      <c r="AJ41" s="53"/>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row>
    <row r="42" spans="2:64" ht="12.75" customHeight="1" x14ac:dyDescent="0.25">
      <c r="B42" s="12"/>
      <c r="C42" s="12"/>
      <c r="D42" s="12"/>
      <c r="F42" s="12"/>
      <c r="G42" s="12"/>
      <c r="H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53"/>
      <c r="AI42" s="53"/>
      <c r="AJ42" s="53"/>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row>
    <row r="43" spans="2:64" ht="12.75" customHeight="1" x14ac:dyDescent="0.25">
      <c r="B43" s="12"/>
      <c r="C43" s="12"/>
      <c r="D43" s="12"/>
      <c r="F43" s="12"/>
      <c r="G43" s="12"/>
      <c r="H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53"/>
      <c r="AI43" s="53"/>
      <c r="AJ43" s="53"/>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row>
    <row r="44" spans="2:64" ht="12.75" customHeight="1" x14ac:dyDescent="0.25">
      <c r="B44" s="12"/>
      <c r="C44" s="12"/>
      <c r="D44" s="12"/>
      <c r="F44" s="12"/>
      <c r="G44" s="12"/>
      <c r="H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row>
    <row r="45" spans="2:64" ht="12.75" customHeight="1" x14ac:dyDescent="0.25">
      <c r="B45" s="12"/>
      <c r="C45" s="12"/>
      <c r="D45" s="12"/>
      <c r="F45" s="12"/>
      <c r="G45" s="12"/>
      <c r="H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row>
    <row r="46" spans="2:64" ht="12.75" customHeight="1" x14ac:dyDescent="0.25">
      <c r="B46" s="12"/>
      <c r="C46" s="12"/>
      <c r="D46" s="12"/>
      <c r="F46" s="12"/>
      <c r="G46" s="12"/>
      <c r="H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row>
    <row r="47" spans="2:64" ht="12.75" customHeight="1" x14ac:dyDescent="0.25">
      <c r="B47" s="12"/>
      <c r="C47" s="12"/>
      <c r="D47" s="12"/>
      <c r="F47" s="12"/>
      <c r="G47" s="12"/>
      <c r="H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40"/>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row>
    <row r="48" spans="2:64" ht="12.75" customHeight="1" x14ac:dyDescent="0.25">
      <c r="B48" s="12"/>
      <c r="C48" s="12"/>
      <c r="D48" s="12"/>
      <c r="F48" s="12"/>
      <c r="G48" s="12"/>
      <c r="H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40"/>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row>
    <row r="49" spans="2:64" ht="12.75" customHeight="1" x14ac:dyDescent="0.25">
      <c r="B49" s="12"/>
      <c r="C49" s="12"/>
      <c r="D49" s="12"/>
      <c r="F49" s="12"/>
      <c r="G49" s="12"/>
      <c r="H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41"/>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row>
    <row r="50" spans="2:64" ht="12.75" customHeight="1" x14ac:dyDescent="0.25">
      <c r="B50" s="12"/>
      <c r="C50" s="12"/>
      <c r="D50" s="12"/>
      <c r="F50" s="12"/>
      <c r="G50" s="12"/>
      <c r="H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row>
    <row r="51" spans="2:64" ht="12.75" customHeight="1" x14ac:dyDescent="0.25">
      <c r="B51" s="12"/>
      <c r="C51" s="12"/>
      <c r="D51" s="12"/>
      <c r="F51" s="12"/>
      <c r="G51" s="12"/>
      <c r="H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row>
    <row r="52" spans="2:64" ht="12.75" customHeight="1" x14ac:dyDescent="0.25">
      <c r="B52" s="12"/>
      <c r="C52" s="12"/>
      <c r="D52" s="12"/>
      <c r="F52" s="12"/>
      <c r="G52" s="12"/>
      <c r="H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row>
    <row r="53" spans="2:64" ht="12.75" customHeight="1" x14ac:dyDescent="0.25">
      <c r="B53" s="12"/>
      <c r="C53" s="12"/>
      <c r="D53" s="12"/>
      <c r="F53" s="12"/>
      <c r="G53" s="12"/>
      <c r="H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row>
    <row r="54" spans="2:64" ht="12.75" customHeight="1" x14ac:dyDescent="0.25">
      <c r="B54" s="12"/>
      <c r="C54" s="12"/>
      <c r="D54" s="12"/>
      <c r="F54" s="12"/>
      <c r="G54" s="12"/>
      <c r="H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row>
    <row r="55" spans="2:64" ht="12.75" customHeight="1" x14ac:dyDescent="0.25">
      <c r="B55" s="12"/>
      <c r="C55" s="12"/>
      <c r="D55" s="12"/>
      <c r="F55" s="12"/>
      <c r="G55" s="12"/>
      <c r="H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row>
    <row r="56" spans="2:64" ht="12.75" customHeight="1" x14ac:dyDescent="0.25">
      <c r="B56" s="12"/>
      <c r="C56" s="12"/>
      <c r="D56" s="12"/>
      <c r="F56" s="12"/>
      <c r="G56" s="12"/>
      <c r="H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row>
    <row r="57" spans="2:64" ht="12.75" customHeight="1" x14ac:dyDescent="0.25">
      <c r="B57" s="12"/>
      <c r="C57" s="12"/>
      <c r="D57" s="12"/>
      <c r="F57" s="12"/>
      <c r="G57" s="12"/>
      <c r="H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row>
    <row r="58" spans="2:64" ht="12.75" customHeight="1" x14ac:dyDescent="0.25">
      <c r="B58" s="12"/>
      <c r="C58" s="12"/>
      <c r="D58" s="12"/>
      <c r="F58" s="12"/>
      <c r="G58" s="12"/>
      <c r="H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row>
    <row r="59" spans="2:64" ht="12.75" customHeight="1" x14ac:dyDescent="0.25">
      <c r="B59" s="12"/>
      <c r="C59" s="12"/>
      <c r="D59" s="12"/>
      <c r="F59" s="12"/>
      <c r="G59" s="12"/>
      <c r="H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row>
    <row r="60" spans="2:64" ht="12.75" customHeight="1" x14ac:dyDescent="0.25">
      <c r="B60" s="12"/>
      <c r="C60" s="12"/>
      <c r="D60" s="12"/>
      <c r="F60" s="12"/>
      <c r="G60" s="12"/>
      <c r="H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row>
    <row r="61" spans="2:64" ht="12.75" customHeight="1" x14ac:dyDescent="0.25">
      <c r="B61" s="12"/>
      <c r="C61" s="12"/>
      <c r="D61" s="12"/>
      <c r="F61" s="12"/>
      <c r="G61" s="12"/>
      <c r="H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row>
    <row r="62" spans="2:64" ht="12.75" customHeight="1" x14ac:dyDescent="0.25">
      <c r="B62" s="12"/>
      <c r="C62" s="12"/>
      <c r="D62" s="12"/>
      <c r="F62" s="12"/>
      <c r="G62" s="12"/>
      <c r="H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row>
    <row r="63" spans="2:64" ht="12.75" customHeight="1" x14ac:dyDescent="0.25">
      <c r="B63" s="12"/>
      <c r="C63" s="12"/>
      <c r="D63" s="12"/>
      <c r="F63" s="12"/>
      <c r="G63" s="12"/>
      <c r="H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row>
    <row r="64" spans="2:64" ht="12.75" customHeight="1" x14ac:dyDescent="0.25">
      <c r="B64" s="12"/>
      <c r="C64" s="12"/>
      <c r="D64" s="12"/>
      <c r="F64" s="12"/>
      <c r="G64" s="12"/>
      <c r="H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row>
    <row r="65" spans="2:64" ht="12.75" customHeight="1" x14ac:dyDescent="0.25">
      <c r="B65" s="12"/>
      <c r="C65" s="12"/>
      <c r="D65" s="12"/>
      <c r="F65" s="12"/>
      <c r="G65" s="12"/>
      <c r="H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row>
    <row r="66" spans="2:64" ht="12.75" customHeight="1" x14ac:dyDescent="0.25">
      <c r="B66" s="12"/>
      <c r="C66" s="12"/>
      <c r="D66" s="12"/>
      <c r="F66" s="12"/>
      <c r="G66" s="12"/>
      <c r="H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row>
    <row r="67" spans="2:64" ht="12.75" customHeight="1" x14ac:dyDescent="0.25">
      <c r="B67" s="12"/>
      <c r="C67" s="12"/>
      <c r="D67" s="12"/>
      <c r="F67" s="12"/>
      <c r="G67" s="12"/>
      <c r="H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row>
    <row r="68" spans="2:64" ht="12.75" customHeight="1" x14ac:dyDescent="0.25">
      <c r="B68" s="12"/>
      <c r="C68" s="12"/>
      <c r="D68" s="12"/>
      <c r="F68" s="12"/>
      <c r="G68" s="12"/>
      <c r="H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row>
    <row r="69" spans="2:64" ht="12.75" customHeight="1" x14ac:dyDescent="0.25">
      <c r="B69" s="12"/>
      <c r="C69" s="12"/>
      <c r="D69" s="12"/>
      <c r="F69" s="12"/>
      <c r="G69" s="12"/>
      <c r="H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row>
    <row r="70" spans="2:64" ht="12.75" customHeight="1" x14ac:dyDescent="0.25">
      <c r="B70" s="12"/>
      <c r="C70" s="12"/>
      <c r="D70" s="12"/>
      <c r="F70" s="12"/>
      <c r="G70" s="12"/>
      <c r="H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row>
    <row r="71" spans="2:64" ht="12.75" customHeight="1" x14ac:dyDescent="0.25">
      <c r="B71" s="12"/>
      <c r="C71" s="12"/>
      <c r="D71" s="12"/>
      <c r="F71" s="12"/>
      <c r="G71" s="12"/>
      <c r="H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row>
    <row r="72" spans="2:64" ht="12.75" customHeight="1" x14ac:dyDescent="0.25">
      <c r="B72" s="12"/>
      <c r="C72" s="12"/>
      <c r="D72" s="12"/>
      <c r="F72" s="12"/>
      <c r="G72" s="12"/>
      <c r="H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row>
    <row r="73" spans="2:64" ht="12.75" customHeight="1" x14ac:dyDescent="0.25">
      <c r="B73" s="12"/>
      <c r="C73" s="12"/>
      <c r="D73" s="12"/>
      <c r="F73" s="12"/>
      <c r="G73" s="12"/>
      <c r="H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row>
    <row r="74" spans="2:64" ht="12.75" customHeight="1" x14ac:dyDescent="0.25">
      <c r="B74" s="12"/>
      <c r="C74" s="12"/>
      <c r="D74" s="12"/>
      <c r="F74" s="12"/>
      <c r="G74" s="12"/>
      <c r="H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row>
    <row r="75" spans="2:64" ht="12.75" customHeight="1" x14ac:dyDescent="0.25">
      <c r="B75" s="12"/>
      <c r="C75" s="12"/>
      <c r="D75" s="12"/>
      <c r="F75" s="12"/>
      <c r="G75" s="12"/>
      <c r="H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row>
    <row r="76" spans="2:64" ht="12.75" customHeight="1" x14ac:dyDescent="0.25">
      <c r="B76" s="12"/>
      <c r="C76" s="12"/>
      <c r="D76" s="12"/>
      <c r="F76" s="12"/>
      <c r="G76" s="12"/>
      <c r="H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row>
    <row r="77" spans="2:64" ht="12.75" customHeight="1" x14ac:dyDescent="0.25">
      <c r="B77" s="12"/>
      <c r="C77" s="12"/>
      <c r="D77" s="12"/>
      <c r="F77" s="12"/>
      <c r="G77" s="12"/>
      <c r="H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row>
    <row r="78" spans="2:64" ht="12.75" customHeight="1" x14ac:dyDescent="0.25">
      <c r="B78" s="12"/>
      <c r="C78" s="12"/>
      <c r="D78" s="12"/>
      <c r="F78" s="12"/>
      <c r="G78" s="12"/>
      <c r="H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row>
    <row r="79" spans="2:64" ht="12.75" customHeight="1" x14ac:dyDescent="0.25">
      <c r="B79" s="12"/>
      <c r="C79" s="12"/>
      <c r="D79" s="12"/>
      <c r="F79" s="12"/>
      <c r="G79" s="12"/>
      <c r="H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row>
    <row r="80" spans="2:64" ht="12.75" customHeight="1" x14ac:dyDescent="0.25">
      <c r="B80" s="12"/>
      <c r="C80" s="12"/>
      <c r="D80" s="12"/>
      <c r="F80" s="12"/>
      <c r="G80" s="12"/>
      <c r="H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row>
    <row r="81" spans="2:64" ht="12.75" customHeight="1" x14ac:dyDescent="0.25">
      <c r="B81" s="12"/>
      <c r="C81" s="12"/>
      <c r="D81" s="12"/>
      <c r="F81" s="12"/>
      <c r="G81" s="12"/>
      <c r="H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row>
    <row r="82" spans="2:64" ht="12.75" customHeight="1" x14ac:dyDescent="0.25">
      <c r="B82" s="12"/>
      <c r="C82" s="12"/>
      <c r="D82" s="12"/>
      <c r="F82" s="12"/>
      <c r="G82" s="12"/>
      <c r="H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row>
    <row r="83" spans="2:64" ht="12.75" customHeight="1" x14ac:dyDescent="0.25">
      <c r="B83" s="12"/>
      <c r="C83" s="12"/>
      <c r="D83" s="12"/>
      <c r="F83" s="12"/>
      <c r="G83" s="12"/>
      <c r="H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row>
    <row r="84" spans="2:64" ht="12.75" customHeight="1" x14ac:dyDescent="0.25">
      <c r="B84" s="12"/>
      <c r="C84" s="12"/>
      <c r="D84" s="12"/>
      <c r="F84" s="12"/>
      <c r="G84" s="12"/>
      <c r="H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row>
    <row r="85" spans="2:64" ht="12.75" customHeight="1" x14ac:dyDescent="0.25">
      <c r="B85" s="12"/>
      <c r="C85" s="12"/>
      <c r="D85" s="12"/>
      <c r="F85" s="12"/>
      <c r="G85" s="12"/>
      <c r="H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row>
    <row r="86" spans="2:64" ht="12.75" customHeight="1" x14ac:dyDescent="0.25">
      <c r="B86" s="12"/>
      <c r="C86" s="12"/>
      <c r="D86" s="12"/>
      <c r="F86" s="12"/>
      <c r="G86" s="12"/>
      <c r="H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row>
    <row r="87" spans="2:64" ht="12.75" customHeight="1" x14ac:dyDescent="0.25">
      <c r="B87" s="12"/>
      <c r="C87" s="12"/>
      <c r="D87" s="12"/>
      <c r="F87" s="12"/>
      <c r="G87" s="12"/>
      <c r="H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row>
    <row r="88" spans="2:64" ht="12.75" customHeight="1" x14ac:dyDescent="0.25">
      <c r="B88" s="12"/>
      <c r="C88" s="12"/>
      <c r="D88" s="12"/>
      <c r="F88" s="12"/>
      <c r="G88" s="12"/>
      <c r="H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row>
    <row r="89" spans="2:64" ht="12.75" customHeight="1" x14ac:dyDescent="0.25">
      <c r="B89" s="12"/>
      <c r="C89" s="12"/>
      <c r="D89" s="12"/>
      <c r="F89" s="12"/>
      <c r="G89" s="12"/>
      <c r="H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row>
    <row r="90" spans="2:64" ht="12.75" customHeight="1" x14ac:dyDescent="0.25">
      <c r="B90" s="12"/>
      <c r="C90" s="12"/>
      <c r="D90" s="12"/>
      <c r="F90" s="12"/>
      <c r="G90" s="12"/>
      <c r="H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row>
    <row r="91" spans="2:64" ht="12.75" customHeight="1" x14ac:dyDescent="0.25">
      <c r="B91" s="12"/>
      <c r="C91" s="12"/>
      <c r="D91" s="12"/>
      <c r="F91" s="12"/>
      <c r="G91" s="12"/>
      <c r="H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row>
    <row r="92" spans="2:64" ht="12.75" customHeight="1" x14ac:dyDescent="0.25">
      <c r="B92" s="12"/>
      <c r="C92" s="12"/>
      <c r="D92" s="12"/>
      <c r="F92" s="12"/>
      <c r="G92" s="12"/>
      <c r="H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row>
    <row r="93" spans="2:64" ht="12.75" customHeight="1" x14ac:dyDescent="0.25">
      <c r="B93" s="12"/>
      <c r="C93" s="12"/>
      <c r="D93" s="12"/>
      <c r="F93" s="12"/>
      <c r="G93" s="12"/>
      <c r="H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row>
    <row r="94" spans="2:64" ht="12.75" customHeight="1" x14ac:dyDescent="0.25">
      <c r="B94" s="12"/>
      <c r="C94" s="12"/>
      <c r="D94" s="12"/>
      <c r="F94" s="12"/>
      <c r="G94" s="12"/>
      <c r="H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row>
    <row r="95" spans="2:64" ht="12.75" customHeight="1" x14ac:dyDescent="0.25">
      <c r="B95" s="12"/>
      <c r="C95" s="12"/>
      <c r="D95" s="12"/>
      <c r="F95" s="12"/>
      <c r="G95" s="12"/>
      <c r="H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row>
    <row r="96" spans="2:64" ht="12.75" customHeight="1" x14ac:dyDescent="0.25">
      <c r="B96" s="12"/>
      <c r="C96" s="12"/>
      <c r="D96" s="12"/>
      <c r="F96" s="12"/>
      <c r="G96" s="12"/>
      <c r="H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row>
    <row r="97" spans="2:64" ht="12.75" customHeight="1" x14ac:dyDescent="0.25">
      <c r="B97" s="12"/>
      <c r="C97" s="12"/>
      <c r="D97" s="12"/>
      <c r="F97" s="12"/>
      <c r="G97" s="12"/>
      <c r="H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row>
    <row r="98" spans="2:64" ht="12.75" customHeight="1" x14ac:dyDescent="0.25">
      <c r="B98" s="12"/>
      <c r="C98" s="12"/>
      <c r="D98" s="12"/>
      <c r="F98" s="12"/>
      <c r="G98" s="12"/>
      <c r="H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row>
    <row r="99" spans="2:64" ht="12.75" customHeight="1" x14ac:dyDescent="0.25">
      <c r="B99" s="12"/>
      <c r="C99" s="12"/>
      <c r="D99" s="12"/>
      <c r="F99" s="12"/>
      <c r="G99" s="12"/>
      <c r="H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row>
    <row r="100" spans="2:64" ht="12.75" customHeight="1" x14ac:dyDescent="0.25">
      <c r="B100" s="12"/>
      <c r="C100" s="12"/>
      <c r="D100" s="12"/>
      <c r="F100" s="12"/>
      <c r="G100" s="12"/>
      <c r="H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row>
    <row r="101" spans="2:64" ht="12.75" customHeight="1" x14ac:dyDescent="0.25">
      <c r="B101" s="12"/>
      <c r="C101" s="12"/>
      <c r="D101" s="12"/>
      <c r="F101" s="12"/>
      <c r="G101" s="12"/>
      <c r="H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row>
    <row r="102" spans="2:64" ht="12.75" customHeight="1" x14ac:dyDescent="0.25">
      <c r="B102" s="12"/>
      <c r="C102" s="12"/>
      <c r="D102" s="12"/>
      <c r="F102" s="12"/>
      <c r="G102" s="12"/>
      <c r="H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row>
    <row r="103" spans="2:64" ht="12.75" customHeight="1" x14ac:dyDescent="0.25">
      <c r="B103" s="12"/>
      <c r="C103" s="12"/>
      <c r="D103" s="12"/>
      <c r="F103" s="12"/>
      <c r="G103" s="12"/>
      <c r="H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row>
    <row r="104" spans="2:64" ht="12.75" customHeight="1" x14ac:dyDescent="0.25">
      <c r="B104" s="12"/>
      <c r="C104" s="12"/>
      <c r="D104" s="12"/>
      <c r="F104" s="12"/>
      <c r="G104" s="12"/>
      <c r="H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row>
    <row r="105" spans="2:64" ht="12.75" customHeight="1" x14ac:dyDescent="0.25">
      <c r="B105" s="12"/>
      <c r="C105" s="12"/>
      <c r="D105" s="12"/>
      <c r="F105" s="12"/>
      <c r="G105" s="12"/>
      <c r="H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row>
    <row r="106" spans="2:64" ht="12.75" customHeight="1" x14ac:dyDescent="0.25">
      <c r="B106" s="12"/>
      <c r="C106" s="12"/>
      <c r="D106" s="12"/>
      <c r="F106" s="12"/>
      <c r="G106" s="12"/>
      <c r="H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row>
    <row r="107" spans="2:64" ht="12.75" customHeight="1" x14ac:dyDescent="0.25">
      <c r="B107" s="12"/>
      <c r="C107" s="12"/>
      <c r="D107" s="12"/>
      <c r="F107" s="12"/>
      <c r="G107" s="12"/>
      <c r="H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row>
    <row r="108" spans="2:64" ht="12.75" customHeight="1" x14ac:dyDescent="0.25">
      <c r="B108" s="12"/>
      <c r="C108" s="12"/>
      <c r="D108" s="12"/>
      <c r="F108" s="12"/>
      <c r="G108" s="12"/>
      <c r="H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row>
    <row r="109" spans="2:64" ht="12.75" customHeight="1" x14ac:dyDescent="0.25">
      <c r="B109" s="12"/>
      <c r="C109" s="12"/>
      <c r="D109" s="12"/>
      <c r="F109" s="12"/>
      <c r="G109" s="12"/>
      <c r="H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row>
    <row r="110" spans="2:64" ht="12.75" customHeight="1" x14ac:dyDescent="0.25">
      <c r="B110" s="12"/>
      <c r="C110" s="12"/>
      <c r="D110" s="12"/>
      <c r="F110" s="12"/>
      <c r="G110" s="12"/>
      <c r="H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row>
    <row r="111" spans="2:64" ht="12.75" customHeight="1" x14ac:dyDescent="0.25">
      <c r="B111" s="12"/>
      <c r="C111" s="12"/>
      <c r="D111" s="12"/>
      <c r="F111" s="12"/>
      <c r="G111" s="12"/>
      <c r="H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row>
    <row r="112" spans="2:64" ht="12.75" customHeight="1" x14ac:dyDescent="0.25">
      <c r="B112" s="12"/>
      <c r="C112" s="12"/>
      <c r="D112" s="12"/>
      <c r="F112" s="12"/>
      <c r="G112" s="12"/>
      <c r="H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row>
    <row r="113" spans="2:64" ht="12.75" customHeight="1" x14ac:dyDescent="0.25">
      <c r="B113" s="12"/>
      <c r="C113" s="12"/>
      <c r="D113" s="12"/>
      <c r="F113" s="12"/>
      <c r="G113" s="12"/>
      <c r="H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row>
    <row r="114" spans="2:64" ht="12.75" customHeight="1" x14ac:dyDescent="0.25">
      <c r="B114" s="12"/>
      <c r="C114" s="12"/>
      <c r="D114" s="12"/>
      <c r="F114" s="12"/>
      <c r="G114" s="12"/>
      <c r="H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row>
    <row r="115" spans="2:64" ht="12.75" customHeight="1" x14ac:dyDescent="0.25">
      <c r="B115" s="12"/>
      <c r="C115" s="12"/>
      <c r="D115" s="12"/>
      <c r="F115" s="12"/>
      <c r="G115" s="12"/>
      <c r="H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row>
    <row r="116" spans="2:64" ht="12.75" customHeight="1" x14ac:dyDescent="0.25">
      <c r="B116" s="12"/>
      <c r="C116" s="12"/>
      <c r="D116" s="12"/>
      <c r="F116" s="12"/>
      <c r="G116" s="12"/>
      <c r="H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row>
    <row r="117" spans="2:64" ht="12.75" customHeight="1" x14ac:dyDescent="0.25">
      <c r="B117" s="12"/>
      <c r="C117" s="12"/>
      <c r="D117" s="12"/>
      <c r="F117" s="12"/>
      <c r="G117" s="12"/>
      <c r="H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row>
    <row r="118" spans="2:64" ht="12.75" customHeight="1" x14ac:dyDescent="0.25">
      <c r="B118" s="12"/>
      <c r="C118" s="12"/>
      <c r="D118" s="12"/>
      <c r="F118" s="12"/>
      <c r="G118" s="12"/>
      <c r="H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row>
    <row r="119" spans="2:64" ht="12.75" customHeight="1" x14ac:dyDescent="0.25">
      <c r="B119" s="12"/>
      <c r="C119" s="12"/>
      <c r="D119" s="12"/>
      <c r="F119" s="12"/>
      <c r="G119" s="12"/>
      <c r="H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row>
    <row r="120" spans="2:64" ht="12.75" customHeight="1" x14ac:dyDescent="0.25">
      <c r="B120" s="12"/>
      <c r="C120" s="12"/>
      <c r="D120" s="12"/>
      <c r="F120" s="12"/>
      <c r="G120" s="12"/>
      <c r="H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row>
    <row r="121" spans="2:64" ht="12.75" customHeight="1" x14ac:dyDescent="0.25">
      <c r="B121" s="12"/>
      <c r="C121" s="12"/>
      <c r="D121" s="12"/>
      <c r="F121" s="12"/>
      <c r="G121" s="12"/>
      <c r="H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row>
    <row r="122" spans="2:64" ht="12.75" customHeight="1" x14ac:dyDescent="0.25">
      <c r="B122" s="12"/>
      <c r="C122" s="12"/>
      <c r="D122" s="12"/>
      <c r="F122" s="12"/>
      <c r="G122" s="12"/>
      <c r="H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row>
    <row r="123" spans="2:64" ht="12.75" customHeight="1" x14ac:dyDescent="0.25">
      <c r="B123" s="12"/>
      <c r="C123" s="12"/>
      <c r="D123" s="12"/>
      <c r="F123" s="12"/>
      <c r="G123" s="12"/>
      <c r="H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row>
    <row r="124" spans="2:64" ht="12.75" customHeight="1" x14ac:dyDescent="0.25">
      <c r="B124" s="12"/>
      <c r="C124" s="12"/>
      <c r="D124" s="12"/>
      <c r="F124" s="12"/>
      <c r="G124" s="12"/>
      <c r="H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row>
    <row r="125" spans="2:64" ht="12.75" customHeight="1" x14ac:dyDescent="0.25">
      <c r="B125" s="12"/>
      <c r="C125" s="12"/>
      <c r="D125" s="12"/>
      <c r="F125" s="12"/>
      <c r="G125" s="12"/>
      <c r="H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row>
    <row r="126" spans="2:64" ht="12.75" customHeight="1" x14ac:dyDescent="0.25">
      <c r="B126" s="12"/>
      <c r="C126" s="12"/>
      <c r="D126" s="12"/>
      <c r="F126" s="12"/>
      <c r="G126" s="12"/>
      <c r="H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row>
    <row r="127" spans="2:64" ht="12.75" customHeight="1" x14ac:dyDescent="0.25">
      <c r="B127" s="12"/>
      <c r="C127" s="12"/>
      <c r="D127" s="12"/>
      <c r="F127" s="12"/>
      <c r="G127" s="12"/>
      <c r="H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row>
    <row r="128" spans="2:64" ht="12.75" customHeight="1" x14ac:dyDescent="0.25">
      <c r="B128" s="12"/>
      <c r="C128" s="12"/>
      <c r="D128" s="12"/>
      <c r="F128" s="12"/>
      <c r="G128" s="12"/>
      <c r="H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row>
    <row r="129" spans="2:64" ht="12.75" customHeight="1" x14ac:dyDescent="0.25">
      <c r="B129" s="12"/>
      <c r="C129" s="12"/>
      <c r="D129" s="12"/>
      <c r="F129" s="12"/>
      <c r="G129" s="12"/>
      <c r="H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row>
    <row r="130" spans="2:64" ht="12.75" customHeight="1" x14ac:dyDescent="0.25">
      <c r="B130" s="12"/>
      <c r="C130" s="12"/>
      <c r="D130" s="12"/>
      <c r="F130" s="12"/>
      <c r="G130" s="12"/>
      <c r="H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row>
    <row r="131" spans="2:64" ht="12.75" customHeight="1" x14ac:dyDescent="0.25">
      <c r="B131" s="12"/>
      <c r="C131" s="12"/>
      <c r="D131" s="12"/>
      <c r="F131" s="12"/>
      <c r="G131" s="12"/>
      <c r="H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row>
    <row r="132" spans="2:64" ht="12.75" customHeight="1" x14ac:dyDescent="0.25">
      <c r="B132" s="12"/>
      <c r="C132" s="12"/>
      <c r="D132" s="12"/>
      <c r="F132" s="12"/>
      <c r="G132" s="12"/>
      <c r="H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row>
    <row r="133" spans="2:64" ht="12.75" customHeight="1" x14ac:dyDescent="0.25">
      <c r="B133" s="12"/>
      <c r="C133" s="12"/>
      <c r="D133" s="12"/>
      <c r="F133" s="12"/>
      <c r="G133" s="12"/>
      <c r="H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row>
    <row r="134" spans="2:64" ht="12.75" customHeight="1" x14ac:dyDescent="0.25">
      <c r="B134" s="12"/>
      <c r="C134" s="12"/>
      <c r="D134" s="12"/>
      <c r="F134" s="12"/>
      <c r="G134" s="12"/>
      <c r="H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row>
    <row r="135" spans="2:64" ht="12.75" customHeight="1" x14ac:dyDescent="0.25">
      <c r="B135" s="12"/>
      <c r="C135" s="12"/>
      <c r="D135" s="12"/>
      <c r="F135" s="12"/>
      <c r="G135" s="12"/>
      <c r="H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row>
    <row r="136" spans="2:64" ht="12.75" customHeight="1" x14ac:dyDescent="0.25">
      <c r="B136" s="12"/>
      <c r="C136" s="12"/>
      <c r="D136" s="12"/>
      <c r="F136" s="12"/>
      <c r="G136" s="12"/>
      <c r="H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row>
    <row r="137" spans="2:64" ht="12.75" customHeight="1" x14ac:dyDescent="0.25">
      <c r="B137" s="12"/>
      <c r="C137" s="12"/>
      <c r="D137" s="12"/>
      <c r="F137" s="12"/>
      <c r="G137" s="12"/>
      <c r="H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row>
    <row r="138" spans="2:64" ht="12.75" customHeight="1" x14ac:dyDescent="0.25">
      <c r="B138" s="12"/>
      <c r="C138" s="12"/>
      <c r="D138" s="12"/>
      <c r="F138" s="12"/>
      <c r="G138" s="12"/>
      <c r="H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row>
    <row r="139" spans="2:64" ht="12.75" customHeight="1" x14ac:dyDescent="0.25">
      <c r="B139" s="12"/>
      <c r="C139" s="12"/>
      <c r="D139" s="12"/>
      <c r="F139" s="12"/>
      <c r="G139" s="12"/>
      <c r="H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row>
    <row r="140" spans="2:64" ht="12.75" customHeight="1" x14ac:dyDescent="0.25">
      <c r="B140" s="12"/>
      <c r="C140" s="12"/>
      <c r="D140" s="12"/>
      <c r="F140" s="12"/>
      <c r="G140" s="12"/>
      <c r="H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row>
    <row r="141" spans="2:64" ht="12.75" customHeight="1" x14ac:dyDescent="0.25">
      <c r="B141" s="12"/>
      <c r="C141" s="12"/>
      <c r="D141" s="12"/>
      <c r="F141" s="12"/>
      <c r="G141" s="12"/>
      <c r="H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row>
    <row r="142" spans="2:64" ht="12.75" customHeight="1" x14ac:dyDescent="0.25">
      <c r="B142" s="12"/>
      <c r="C142" s="12"/>
      <c r="D142" s="12"/>
      <c r="F142" s="12"/>
      <c r="G142" s="12"/>
      <c r="H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row>
    <row r="143" spans="2:64" ht="12.75" customHeight="1" x14ac:dyDescent="0.25">
      <c r="B143" s="12"/>
      <c r="C143" s="12"/>
      <c r="D143" s="12"/>
      <c r="F143" s="12"/>
      <c r="G143" s="12"/>
      <c r="H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row>
    <row r="144" spans="2:64" ht="12.75" customHeight="1" x14ac:dyDescent="0.25">
      <c r="B144" s="12"/>
      <c r="C144" s="12"/>
      <c r="D144" s="12"/>
      <c r="F144" s="12"/>
      <c r="G144" s="12"/>
      <c r="H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row>
    <row r="145" spans="2:64" ht="12.75" customHeight="1" x14ac:dyDescent="0.25">
      <c r="B145" s="12"/>
      <c r="C145" s="12"/>
      <c r="D145" s="12"/>
      <c r="F145" s="12"/>
      <c r="G145" s="12"/>
      <c r="H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row>
    <row r="146" spans="2:64" ht="12.75" customHeight="1" x14ac:dyDescent="0.25">
      <c r="B146" s="12"/>
      <c r="C146" s="12"/>
      <c r="D146" s="12"/>
      <c r="F146" s="12"/>
      <c r="G146" s="12"/>
      <c r="H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row>
    <row r="147" spans="2:64" ht="12.75" customHeight="1" x14ac:dyDescent="0.25">
      <c r="B147" s="12"/>
      <c r="C147" s="12"/>
      <c r="D147" s="12"/>
      <c r="F147" s="12"/>
      <c r="G147" s="12"/>
      <c r="H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row>
    <row r="148" spans="2:64" ht="12.75" customHeight="1" x14ac:dyDescent="0.25">
      <c r="B148" s="12"/>
      <c r="C148" s="12"/>
      <c r="D148" s="12"/>
      <c r="F148" s="12"/>
      <c r="G148" s="12"/>
      <c r="H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row>
    <row r="149" spans="2:64" ht="12.75" customHeight="1" x14ac:dyDescent="0.25">
      <c r="B149" s="12"/>
      <c r="C149" s="12"/>
      <c r="D149" s="12"/>
      <c r="F149" s="12"/>
      <c r="G149" s="12"/>
      <c r="H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row>
    <row r="150" spans="2:64" ht="12.75" customHeight="1" x14ac:dyDescent="0.25">
      <c r="B150" s="12"/>
      <c r="C150" s="12"/>
      <c r="D150" s="12"/>
      <c r="F150" s="12"/>
      <c r="G150" s="12"/>
      <c r="H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row>
    <row r="151" spans="2:64" ht="12.75" customHeight="1" x14ac:dyDescent="0.25">
      <c r="B151" s="12"/>
      <c r="C151" s="12"/>
      <c r="D151" s="12"/>
      <c r="F151" s="12"/>
      <c r="G151" s="12"/>
      <c r="H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row>
    <row r="152" spans="2:64" ht="12.75" customHeight="1" x14ac:dyDescent="0.25">
      <c r="B152" s="12"/>
      <c r="C152" s="12"/>
      <c r="D152" s="12"/>
      <c r="F152" s="12"/>
      <c r="G152" s="12"/>
      <c r="H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row>
    <row r="153" spans="2:64" ht="12.75" customHeight="1" x14ac:dyDescent="0.25">
      <c r="B153" s="12"/>
      <c r="C153" s="12"/>
      <c r="D153" s="12"/>
      <c r="F153" s="12"/>
      <c r="G153" s="12"/>
      <c r="H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row>
    <row r="154" spans="2:64" ht="12.75" customHeight="1" x14ac:dyDescent="0.25">
      <c r="B154" s="12"/>
      <c r="C154" s="12"/>
      <c r="D154" s="12"/>
      <c r="F154" s="12"/>
      <c r="G154" s="12"/>
      <c r="H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row>
    <row r="155" spans="2:64" ht="12.75" customHeight="1" x14ac:dyDescent="0.25">
      <c r="B155" s="12"/>
      <c r="C155" s="12"/>
      <c r="D155" s="12"/>
      <c r="F155" s="12"/>
      <c r="G155" s="12"/>
      <c r="H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row>
    <row r="156" spans="2:64" ht="12.75" customHeight="1" x14ac:dyDescent="0.25">
      <c r="B156" s="12"/>
      <c r="C156" s="12"/>
      <c r="D156" s="12"/>
      <c r="F156" s="12"/>
      <c r="G156" s="12"/>
      <c r="H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row>
    <row r="157" spans="2:64" ht="12.75" customHeight="1" x14ac:dyDescent="0.25">
      <c r="B157" s="12"/>
      <c r="C157" s="12"/>
      <c r="D157" s="12"/>
      <c r="F157" s="12"/>
      <c r="G157" s="12"/>
      <c r="H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row>
    <row r="158" spans="2:64" ht="12.75" customHeight="1" x14ac:dyDescent="0.25">
      <c r="B158" s="12"/>
      <c r="C158" s="12"/>
      <c r="D158" s="12"/>
      <c r="F158" s="12"/>
      <c r="G158" s="12"/>
      <c r="H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row>
    <row r="159" spans="2:64" ht="12.75" customHeight="1" x14ac:dyDescent="0.25">
      <c r="B159" s="12"/>
      <c r="C159" s="12"/>
      <c r="D159" s="12"/>
      <c r="F159" s="12"/>
      <c r="G159" s="12"/>
      <c r="H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row>
    <row r="160" spans="2:64" ht="12.75" customHeight="1" x14ac:dyDescent="0.25">
      <c r="B160" s="12"/>
      <c r="C160" s="12"/>
      <c r="D160" s="12"/>
      <c r="F160" s="12"/>
      <c r="G160" s="12"/>
      <c r="H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row>
    <row r="161" spans="2:64" ht="12.75" customHeight="1" x14ac:dyDescent="0.25">
      <c r="B161" s="12"/>
      <c r="C161" s="12"/>
      <c r="D161" s="12"/>
      <c r="F161" s="12"/>
      <c r="G161" s="12"/>
      <c r="H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row>
    <row r="162" spans="2:64" ht="12.75" customHeight="1" x14ac:dyDescent="0.25">
      <c r="B162" s="12"/>
      <c r="C162" s="12"/>
      <c r="D162" s="12"/>
      <c r="F162" s="12"/>
      <c r="G162" s="12"/>
      <c r="H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row>
    <row r="163" spans="2:64" ht="12.75" customHeight="1" x14ac:dyDescent="0.25">
      <c r="B163" s="12"/>
      <c r="C163" s="12"/>
      <c r="D163" s="12"/>
      <c r="F163" s="12"/>
      <c r="G163" s="12"/>
      <c r="H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row>
    <row r="164" spans="2:64" ht="12.75" customHeight="1" x14ac:dyDescent="0.25">
      <c r="B164" s="12"/>
      <c r="C164" s="12"/>
      <c r="D164" s="12"/>
      <c r="F164" s="12"/>
      <c r="G164" s="12"/>
      <c r="H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row>
    <row r="165" spans="2:64" ht="12.75" customHeight="1" x14ac:dyDescent="0.25">
      <c r="B165" s="12"/>
      <c r="C165" s="12"/>
      <c r="D165" s="12"/>
      <c r="F165" s="12"/>
      <c r="G165" s="12"/>
      <c r="H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row>
    <row r="166" spans="2:64" ht="12.75" customHeight="1" x14ac:dyDescent="0.25">
      <c r="B166" s="12"/>
      <c r="C166" s="12"/>
      <c r="D166" s="12"/>
      <c r="F166" s="12"/>
      <c r="G166" s="12"/>
      <c r="H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row>
    <row r="167" spans="2:64" ht="12.75" customHeight="1" x14ac:dyDescent="0.25">
      <c r="B167" s="12"/>
      <c r="C167" s="12"/>
      <c r="D167" s="12"/>
      <c r="F167" s="12"/>
      <c r="G167" s="12"/>
      <c r="H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row>
    <row r="168" spans="2:64" ht="12.75" customHeight="1" x14ac:dyDescent="0.25">
      <c r="B168" s="12"/>
      <c r="C168" s="12"/>
      <c r="D168" s="12"/>
      <c r="F168" s="12"/>
      <c r="G168" s="12"/>
      <c r="H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row>
    <row r="169" spans="2:64" ht="12.75" customHeight="1" x14ac:dyDescent="0.25">
      <c r="B169" s="12"/>
      <c r="C169" s="12"/>
      <c r="D169" s="12"/>
      <c r="F169" s="12"/>
      <c r="G169" s="12"/>
      <c r="H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row>
    <row r="170" spans="2:64" ht="12.75" customHeight="1" x14ac:dyDescent="0.25">
      <c r="B170" s="12"/>
      <c r="C170" s="12"/>
      <c r="D170" s="12"/>
      <c r="F170" s="12"/>
      <c r="G170" s="12"/>
      <c r="H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row>
    <row r="171" spans="2:64" ht="12.75" customHeight="1" x14ac:dyDescent="0.25">
      <c r="B171" s="12"/>
      <c r="C171" s="12"/>
      <c r="D171" s="12"/>
      <c r="F171" s="12"/>
      <c r="G171" s="12"/>
      <c r="H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row>
    <row r="172" spans="2:64" ht="12.75" customHeight="1" x14ac:dyDescent="0.25">
      <c r="B172" s="12"/>
      <c r="C172" s="12"/>
      <c r="D172" s="12"/>
      <c r="F172" s="12"/>
      <c r="G172" s="12"/>
      <c r="H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row>
    <row r="173" spans="2:64" ht="12.75" customHeight="1" x14ac:dyDescent="0.25">
      <c r="B173" s="12"/>
      <c r="C173" s="12"/>
      <c r="D173" s="12"/>
      <c r="F173" s="12"/>
      <c r="G173" s="12"/>
      <c r="H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row>
    <row r="174" spans="2:64" ht="12.75" customHeight="1" x14ac:dyDescent="0.25">
      <c r="B174" s="12"/>
      <c r="C174" s="12"/>
      <c r="D174" s="12"/>
      <c r="F174" s="12"/>
      <c r="G174" s="12"/>
      <c r="H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row>
    <row r="175" spans="2:64" ht="12.75" customHeight="1" x14ac:dyDescent="0.25">
      <c r="B175" s="12"/>
      <c r="C175" s="12"/>
      <c r="D175" s="12"/>
      <c r="F175" s="12"/>
      <c r="G175" s="12"/>
      <c r="H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row>
    <row r="176" spans="2:64" ht="12.75" customHeight="1" x14ac:dyDescent="0.25">
      <c r="B176" s="12"/>
      <c r="C176" s="12"/>
      <c r="D176" s="12"/>
      <c r="F176" s="12"/>
      <c r="G176" s="12"/>
      <c r="H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row>
    <row r="177" spans="2:64" ht="12.75" customHeight="1" x14ac:dyDescent="0.25">
      <c r="B177" s="12"/>
      <c r="C177" s="12"/>
      <c r="D177" s="12"/>
      <c r="F177" s="12"/>
      <c r="G177" s="12"/>
      <c r="H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row>
    <row r="178" spans="2:64" ht="12.75" customHeight="1" x14ac:dyDescent="0.25">
      <c r="B178" s="12"/>
      <c r="C178" s="12"/>
      <c r="D178" s="12"/>
      <c r="F178" s="12"/>
      <c r="G178" s="12"/>
      <c r="H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row>
    <row r="179" spans="2:64" ht="12.75" customHeight="1" x14ac:dyDescent="0.25">
      <c r="B179" s="12"/>
      <c r="C179" s="12"/>
      <c r="D179" s="12"/>
      <c r="F179" s="12"/>
      <c r="G179" s="12"/>
      <c r="H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row>
    <row r="180" spans="2:64" ht="12.75" customHeight="1" x14ac:dyDescent="0.25">
      <c r="B180" s="12"/>
      <c r="C180" s="12"/>
      <c r="D180" s="12"/>
      <c r="F180" s="12"/>
      <c r="G180" s="12"/>
      <c r="H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row>
    <row r="181" spans="2:64" ht="12.75" customHeight="1" x14ac:dyDescent="0.25">
      <c r="B181" s="12"/>
      <c r="C181" s="12"/>
      <c r="D181" s="12"/>
      <c r="F181" s="12"/>
      <c r="G181" s="12"/>
      <c r="H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row>
    <row r="182" spans="2:64" ht="12.75" customHeight="1" x14ac:dyDescent="0.25">
      <c r="B182" s="12"/>
      <c r="C182" s="12"/>
      <c r="D182" s="12"/>
      <c r="F182" s="12"/>
      <c r="G182" s="12"/>
      <c r="H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row>
    <row r="183" spans="2:64" ht="12.75" customHeight="1" x14ac:dyDescent="0.25">
      <c r="B183" s="12"/>
      <c r="C183" s="12"/>
      <c r="D183" s="12"/>
      <c r="F183" s="12"/>
      <c r="G183" s="12"/>
      <c r="H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row>
    <row r="184" spans="2:64" ht="12.75" customHeight="1" x14ac:dyDescent="0.25">
      <c r="B184" s="12"/>
      <c r="C184" s="12"/>
      <c r="D184" s="12"/>
      <c r="F184" s="12"/>
      <c r="G184" s="12"/>
      <c r="H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row>
    <row r="185" spans="2:64" ht="12.75" customHeight="1" x14ac:dyDescent="0.25">
      <c r="B185" s="12"/>
      <c r="C185" s="12"/>
      <c r="D185" s="12"/>
      <c r="F185" s="12"/>
      <c r="G185" s="12"/>
      <c r="H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row>
    <row r="186" spans="2:64" ht="12.75" customHeight="1" x14ac:dyDescent="0.25">
      <c r="B186" s="12"/>
      <c r="C186" s="12"/>
      <c r="D186" s="12"/>
      <c r="F186" s="12"/>
      <c r="G186" s="12"/>
      <c r="H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row>
    <row r="187" spans="2:64" ht="12.75" customHeight="1" x14ac:dyDescent="0.25">
      <c r="B187" s="12"/>
      <c r="C187" s="12"/>
      <c r="D187" s="12"/>
      <c r="F187" s="12"/>
      <c r="G187" s="12"/>
      <c r="H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row>
    <row r="188" spans="2:64" ht="12.75" customHeight="1" x14ac:dyDescent="0.25">
      <c r="B188" s="12"/>
      <c r="C188" s="12"/>
      <c r="D188" s="12"/>
      <c r="F188" s="12"/>
      <c r="G188" s="12"/>
      <c r="H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row>
    <row r="189" spans="2:64" ht="12.75" customHeight="1" x14ac:dyDescent="0.25">
      <c r="B189" s="12"/>
      <c r="C189" s="12"/>
      <c r="D189" s="12"/>
      <c r="F189" s="12"/>
      <c r="G189" s="12"/>
      <c r="H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row>
    <row r="190" spans="2:64" ht="12.75" customHeight="1" x14ac:dyDescent="0.25">
      <c r="B190" s="12"/>
      <c r="C190" s="12"/>
      <c r="D190" s="12"/>
      <c r="F190" s="12"/>
      <c r="G190" s="12"/>
      <c r="H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row>
    <row r="191" spans="2:64" ht="12.75" customHeight="1" x14ac:dyDescent="0.25">
      <c r="B191" s="12"/>
      <c r="C191" s="12"/>
      <c r="D191" s="12"/>
      <c r="F191" s="12"/>
      <c r="G191" s="12"/>
      <c r="H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row>
    <row r="192" spans="2:64" ht="12.75" customHeight="1" x14ac:dyDescent="0.25">
      <c r="B192" s="12"/>
      <c r="C192" s="12"/>
      <c r="D192" s="12"/>
      <c r="F192" s="12"/>
      <c r="G192" s="12"/>
      <c r="H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row>
    <row r="193" spans="2:64" ht="12.75" customHeight="1" x14ac:dyDescent="0.25">
      <c r="B193" s="12"/>
      <c r="C193" s="12"/>
      <c r="D193" s="12"/>
      <c r="F193" s="12"/>
      <c r="G193" s="12"/>
      <c r="H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row>
    <row r="194" spans="2:64" ht="12.75" customHeight="1" x14ac:dyDescent="0.25">
      <c r="B194" s="12"/>
      <c r="C194" s="12"/>
      <c r="D194" s="12"/>
      <c r="F194" s="12"/>
      <c r="G194" s="12"/>
      <c r="H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row>
    <row r="195" spans="2:64" ht="12.75" customHeight="1" x14ac:dyDescent="0.25">
      <c r="B195" s="12"/>
      <c r="C195" s="12"/>
      <c r="D195" s="12"/>
      <c r="F195" s="12"/>
      <c r="G195" s="12"/>
      <c r="H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row>
    <row r="196" spans="2:64" ht="12.75" customHeight="1" x14ac:dyDescent="0.25">
      <c r="B196" s="12"/>
      <c r="C196" s="12"/>
      <c r="D196" s="12"/>
      <c r="F196" s="12"/>
      <c r="G196" s="12"/>
      <c r="H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row>
    <row r="197" spans="2:64" ht="12.75" customHeight="1" x14ac:dyDescent="0.25">
      <c r="B197" s="12"/>
      <c r="C197" s="12"/>
      <c r="D197" s="12"/>
      <c r="F197" s="12"/>
      <c r="G197" s="12"/>
      <c r="H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row>
    <row r="198" spans="2:64" ht="12.75" customHeight="1" x14ac:dyDescent="0.25">
      <c r="B198" s="12"/>
      <c r="C198" s="12"/>
      <c r="D198" s="12"/>
      <c r="F198" s="12"/>
      <c r="G198" s="12"/>
      <c r="H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row>
    <row r="199" spans="2:64" ht="12.75" customHeight="1" x14ac:dyDescent="0.25">
      <c r="B199" s="12"/>
      <c r="C199" s="12"/>
      <c r="D199" s="12"/>
      <c r="F199" s="12"/>
      <c r="G199" s="12"/>
      <c r="H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row>
    <row r="200" spans="2:64" ht="12.75" customHeight="1" x14ac:dyDescent="0.25">
      <c r="B200" s="12"/>
      <c r="C200" s="12"/>
      <c r="D200" s="12"/>
      <c r="F200" s="12"/>
      <c r="G200" s="12"/>
      <c r="H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row>
    <row r="201" spans="2:64" ht="12.75" customHeight="1" x14ac:dyDescent="0.25">
      <c r="B201" s="12"/>
      <c r="C201" s="12"/>
      <c r="D201" s="12"/>
      <c r="F201" s="12"/>
      <c r="G201" s="12"/>
      <c r="H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row>
    <row r="202" spans="2:64" ht="12.75" customHeight="1" x14ac:dyDescent="0.25">
      <c r="B202" s="12"/>
      <c r="C202" s="12"/>
      <c r="D202" s="12"/>
      <c r="F202" s="12"/>
      <c r="G202" s="12"/>
      <c r="H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row>
    <row r="203" spans="2:64" ht="12.75" customHeight="1" x14ac:dyDescent="0.25">
      <c r="B203" s="12"/>
      <c r="C203" s="12"/>
      <c r="D203" s="12"/>
      <c r="F203" s="12"/>
      <c r="G203" s="12"/>
      <c r="H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row>
    <row r="204" spans="2:64" ht="12.75" customHeight="1" x14ac:dyDescent="0.25">
      <c r="B204" s="12"/>
      <c r="C204" s="12"/>
      <c r="D204" s="12"/>
      <c r="F204" s="12"/>
      <c r="G204" s="12"/>
      <c r="H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row>
    <row r="205" spans="2:64" ht="12.75" customHeight="1" x14ac:dyDescent="0.25">
      <c r="B205" s="12"/>
      <c r="C205" s="12"/>
      <c r="D205" s="12"/>
      <c r="F205" s="12"/>
      <c r="G205" s="12"/>
      <c r="H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row>
    <row r="206" spans="2:64" ht="12.75" customHeight="1" x14ac:dyDescent="0.25">
      <c r="B206" s="12"/>
      <c r="C206" s="12"/>
      <c r="D206" s="12"/>
      <c r="F206" s="12"/>
      <c r="G206" s="12"/>
      <c r="H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row>
    <row r="207" spans="2:64" ht="12.75" customHeight="1" x14ac:dyDescent="0.25">
      <c r="B207" s="12"/>
      <c r="C207" s="12"/>
      <c r="D207" s="12"/>
      <c r="F207" s="12"/>
      <c r="G207" s="12"/>
      <c r="H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row>
    <row r="208" spans="2:64" ht="12.75" customHeight="1" x14ac:dyDescent="0.25">
      <c r="B208" s="12"/>
      <c r="C208" s="12"/>
      <c r="D208" s="12"/>
      <c r="F208" s="12"/>
      <c r="G208" s="12"/>
      <c r="H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row>
    <row r="209" spans="2:64" ht="12.75" customHeight="1" x14ac:dyDescent="0.25">
      <c r="B209" s="12"/>
      <c r="C209" s="12"/>
      <c r="D209" s="12"/>
      <c r="F209" s="12"/>
      <c r="G209" s="12"/>
      <c r="H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row>
    <row r="210" spans="2:64" ht="12.75" customHeight="1" x14ac:dyDescent="0.25">
      <c r="B210" s="12"/>
      <c r="C210" s="12"/>
      <c r="D210" s="12"/>
      <c r="F210" s="12"/>
      <c r="G210" s="12"/>
      <c r="H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row>
    <row r="211" spans="2:64" ht="12.75" customHeight="1" x14ac:dyDescent="0.25">
      <c r="B211" s="12"/>
      <c r="C211" s="12"/>
      <c r="D211" s="12"/>
      <c r="F211" s="12"/>
      <c r="G211" s="12"/>
      <c r="H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row>
    <row r="212" spans="2:64" ht="12.75" customHeight="1" x14ac:dyDescent="0.25">
      <c r="B212" s="12"/>
      <c r="C212" s="12"/>
      <c r="D212" s="12"/>
      <c r="F212" s="12"/>
      <c r="G212" s="12"/>
      <c r="H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row>
    <row r="213" spans="2:64" ht="12.75" customHeight="1" x14ac:dyDescent="0.25">
      <c r="B213" s="12"/>
      <c r="C213" s="12"/>
      <c r="D213" s="12"/>
      <c r="F213" s="12"/>
      <c r="G213" s="12"/>
      <c r="H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row>
    <row r="214" spans="2:64" ht="12.75" customHeight="1" x14ac:dyDescent="0.25">
      <c r="B214" s="12"/>
      <c r="C214" s="12"/>
      <c r="D214" s="12"/>
      <c r="F214" s="12"/>
      <c r="G214" s="12"/>
      <c r="H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row>
    <row r="215" spans="2:64" ht="12.75" customHeight="1" x14ac:dyDescent="0.25">
      <c r="B215" s="12"/>
      <c r="C215" s="12"/>
      <c r="D215" s="12"/>
      <c r="F215" s="12"/>
      <c r="G215" s="12"/>
      <c r="H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row>
    <row r="216" spans="2:64" ht="12.75" customHeight="1" x14ac:dyDescent="0.25">
      <c r="B216" s="12"/>
      <c r="C216" s="12"/>
      <c r="D216" s="12"/>
      <c r="F216" s="12"/>
      <c r="G216" s="12"/>
      <c r="H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row>
    <row r="217" spans="2:64" ht="12.75" customHeight="1" x14ac:dyDescent="0.25">
      <c r="B217" s="12"/>
      <c r="C217" s="12"/>
      <c r="D217" s="12"/>
      <c r="F217" s="12"/>
      <c r="G217" s="12"/>
      <c r="H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row>
    <row r="218" spans="2:64" ht="12.75" customHeight="1" x14ac:dyDescent="0.25">
      <c r="B218" s="12"/>
      <c r="C218" s="12"/>
      <c r="D218" s="12"/>
      <c r="F218" s="12"/>
      <c r="G218" s="12"/>
      <c r="H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row>
    <row r="219" spans="2:64" ht="12.75" customHeight="1" x14ac:dyDescent="0.25">
      <c r="B219" s="12"/>
      <c r="C219" s="12"/>
      <c r="D219" s="12"/>
      <c r="F219" s="12"/>
      <c r="G219" s="12"/>
      <c r="H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row>
    <row r="220" spans="2:64" ht="12.75" customHeight="1" x14ac:dyDescent="0.25">
      <c r="B220" s="12"/>
      <c r="C220" s="12"/>
      <c r="D220" s="12"/>
      <c r="F220" s="12"/>
      <c r="G220" s="12"/>
      <c r="H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row>
    <row r="221" spans="2:64" ht="12.75" customHeight="1" x14ac:dyDescent="0.25">
      <c r="B221" s="12"/>
      <c r="C221" s="12"/>
      <c r="D221" s="12"/>
      <c r="F221" s="12"/>
      <c r="G221" s="12"/>
      <c r="H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row>
    <row r="222" spans="2:64" ht="12.75" customHeight="1" x14ac:dyDescent="0.25">
      <c r="B222" s="12"/>
      <c r="C222" s="12"/>
      <c r="D222" s="12"/>
      <c r="F222" s="12"/>
      <c r="G222" s="12"/>
      <c r="H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row>
    <row r="223" spans="2:64" ht="12.75" customHeight="1" x14ac:dyDescent="0.25">
      <c r="B223" s="12"/>
      <c r="C223" s="12"/>
      <c r="D223" s="12"/>
      <c r="F223" s="12"/>
      <c r="G223" s="12"/>
      <c r="H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row>
    <row r="224" spans="2:64" ht="12.75" customHeight="1" x14ac:dyDescent="0.25">
      <c r="B224" s="12"/>
      <c r="C224" s="12"/>
      <c r="D224" s="12"/>
      <c r="F224" s="12"/>
      <c r="G224" s="12"/>
      <c r="H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row>
    <row r="225" spans="2:64" ht="12.75" customHeight="1" x14ac:dyDescent="0.25">
      <c r="B225" s="12"/>
      <c r="C225" s="12"/>
      <c r="D225" s="12"/>
      <c r="F225" s="12"/>
      <c r="G225" s="12"/>
      <c r="H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row>
    <row r="226" spans="2:64" ht="12.75" customHeight="1" x14ac:dyDescent="0.25">
      <c r="B226" s="12"/>
      <c r="C226" s="12"/>
      <c r="D226" s="12"/>
      <c r="F226" s="12"/>
      <c r="G226" s="12"/>
      <c r="H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row>
    <row r="227" spans="2:64" ht="12.75" customHeight="1" x14ac:dyDescent="0.25">
      <c r="B227" s="12"/>
      <c r="C227" s="12"/>
      <c r="D227" s="12"/>
      <c r="F227" s="12"/>
      <c r="G227" s="12"/>
      <c r="H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row>
    <row r="228" spans="2:64" ht="12.75" customHeight="1" x14ac:dyDescent="0.25">
      <c r="B228" s="12"/>
      <c r="C228" s="12"/>
      <c r="D228" s="12"/>
      <c r="F228" s="12"/>
      <c r="G228" s="12"/>
      <c r="H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row>
    <row r="229" spans="2:64" ht="12.75" customHeight="1" x14ac:dyDescent="0.25">
      <c r="B229" s="12"/>
      <c r="C229" s="12"/>
      <c r="D229" s="12"/>
      <c r="F229" s="12"/>
      <c r="G229" s="12"/>
      <c r="H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row>
    <row r="230" spans="2:64" ht="12.75" customHeight="1" x14ac:dyDescent="0.25">
      <c r="B230" s="12"/>
      <c r="C230" s="12"/>
      <c r="D230" s="12"/>
      <c r="F230" s="12"/>
      <c r="G230" s="12"/>
      <c r="H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row>
    <row r="231" spans="2:64" ht="12.75" customHeight="1" x14ac:dyDescent="0.25">
      <c r="B231" s="12"/>
      <c r="C231" s="12"/>
      <c r="D231" s="12"/>
      <c r="F231" s="12"/>
      <c r="G231" s="12"/>
      <c r="H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row>
    <row r="232" spans="2:64" ht="12.75" customHeight="1" x14ac:dyDescent="0.25">
      <c r="B232" s="12"/>
      <c r="C232" s="12"/>
      <c r="D232" s="12"/>
      <c r="F232" s="12"/>
      <c r="G232" s="12"/>
      <c r="H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row>
    <row r="233" spans="2:64" ht="12.75" customHeight="1" x14ac:dyDescent="0.25">
      <c r="B233" s="12"/>
      <c r="C233" s="12"/>
      <c r="D233" s="12"/>
      <c r="F233" s="12"/>
      <c r="G233" s="12"/>
      <c r="H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row>
    <row r="234" spans="2:64" ht="12.75" customHeight="1" x14ac:dyDescent="0.25">
      <c r="B234" s="12"/>
      <c r="C234" s="12"/>
      <c r="D234" s="12"/>
      <c r="F234" s="12"/>
      <c r="G234" s="12"/>
      <c r="H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row>
    <row r="235" spans="2:64" ht="12.75" customHeight="1" x14ac:dyDescent="0.25">
      <c r="B235" s="12"/>
      <c r="C235" s="12"/>
      <c r="D235" s="12"/>
      <c r="F235" s="12"/>
      <c r="G235" s="12"/>
      <c r="H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row>
    <row r="236" spans="2:64" ht="12.75" customHeight="1" x14ac:dyDescent="0.25">
      <c r="B236" s="12"/>
      <c r="C236" s="12"/>
      <c r="D236" s="12"/>
      <c r="F236" s="12"/>
      <c r="G236" s="12"/>
      <c r="H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row>
    <row r="237" spans="2:64" ht="12.75" customHeight="1" x14ac:dyDescent="0.25">
      <c r="B237" s="12"/>
      <c r="C237" s="12"/>
      <c r="D237" s="12"/>
      <c r="F237" s="12"/>
      <c r="G237" s="12"/>
      <c r="H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row>
    <row r="238" spans="2:64" ht="12.75" customHeight="1" x14ac:dyDescent="0.25">
      <c r="B238" s="12"/>
      <c r="C238" s="12"/>
      <c r="D238" s="12"/>
      <c r="F238" s="12"/>
      <c r="G238" s="12"/>
      <c r="H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row>
    <row r="239" spans="2:64" ht="12.75" customHeight="1" x14ac:dyDescent="0.25">
      <c r="B239" s="12"/>
      <c r="C239" s="12"/>
      <c r="D239" s="12"/>
      <c r="F239" s="12"/>
      <c r="G239" s="12"/>
      <c r="H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row>
    <row r="240" spans="2:64" ht="12.75" customHeight="1" x14ac:dyDescent="0.25">
      <c r="B240" s="12"/>
      <c r="C240" s="12"/>
      <c r="D240" s="12"/>
      <c r="F240" s="12"/>
      <c r="G240" s="12"/>
      <c r="H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row>
    <row r="241" spans="2:64" ht="12.75" customHeight="1" x14ac:dyDescent="0.25">
      <c r="B241" s="12"/>
      <c r="C241" s="12"/>
      <c r="D241" s="12"/>
      <c r="F241" s="12"/>
      <c r="G241" s="12"/>
      <c r="H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row>
    <row r="242" spans="2:64" ht="12.75" customHeight="1" x14ac:dyDescent="0.25">
      <c r="B242" s="12"/>
      <c r="C242" s="12"/>
      <c r="D242" s="12"/>
      <c r="F242" s="12"/>
      <c r="G242" s="12"/>
      <c r="H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row>
    <row r="243" spans="2:64" ht="12.75" customHeight="1" x14ac:dyDescent="0.25">
      <c r="B243" s="12"/>
      <c r="C243" s="12"/>
      <c r="D243" s="12"/>
      <c r="F243" s="12"/>
      <c r="G243" s="12"/>
      <c r="H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row>
    <row r="244" spans="2:64" ht="12.75" customHeight="1" x14ac:dyDescent="0.25">
      <c r="B244" s="12"/>
      <c r="C244" s="12"/>
      <c r="D244" s="12"/>
      <c r="F244" s="12"/>
      <c r="G244" s="12"/>
      <c r="H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row>
    <row r="245" spans="2:64" ht="12.75" customHeight="1" x14ac:dyDescent="0.25">
      <c r="B245" s="12"/>
      <c r="C245" s="12"/>
      <c r="D245" s="12"/>
      <c r="F245" s="12"/>
      <c r="G245" s="12"/>
      <c r="H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row>
    <row r="246" spans="2:64" ht="12.75" customHeight="1" x14ac:dyDescent="0.25">
      <c r="B246" s="12"/>
      <c r="C246" s="12"/>
      <c r="D246" s="12"/>
      <c r="F246" s="12"/>
      <c r="G246" s="12"/>
      <c r="H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row>
    <row r="247" spans="2:64" ht="12.75" customHeight="1" x14ac:dyDescent="0.25">
      <c r="B247" s="12"/>
      <c r="C247" s="12"/>
      <c r="D247" s="12"/>
      <c r="F247" s="12"/>
      <c r="G247" s="12"/>
      <c r="H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row>
    <row r="248" spans="2:64" ht="12.75" customHeight="1" x14ac:dyDescent="0.25">
      <c r="B248" s="12"/>
      <c r="C248" s="12"/>
      <c r="D248" s="12"/>
      <c r="F248" s="12"/>
      <c r="G248" s="12"/>
      <c r="H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row>
    <row r="249" spans="2:64" ht="12.75" customHeight="1" x14ac:dyDescent="0.25">
      <c r="B249" s="12"/>
      <c r="C249" s="12"/>
      <c r="D249" s="12"/>
      <c r="F249" s="12"/>
      <c r="G249" s="12"/>
      <c r="H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row>
    <row r="250" spans="2:64" ht="12.75" customHeight="1" x14ac:dyDescent="0.25">
      <c r="B250" s="12"/>
      <c r="C250" s="12"/>
      <c r="D250" s="12"/>
      <c r="F250" s="12"/>
      <c r="G250" s="12"/>
      <c r="H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row>
    <row r="251" spans="2:64" ht="12.75" customHeight="1" x14ac:dyDescent="0.25">
      <c r="B251" s="12"/>
      <c r="C251" s="12"/>
      <c r="D251" s="12"/>
      <c r="F251" s="12"/>
      <c r="G251" s="12"/>
      <c r="H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row>
    <row r="252" spans="2:64" ht="12.75" customHeight="1" x14ac:dyDescent="0.25">
      <c r="B252" s="12"/>
      <c r="C252" s="12"/>
      <c r="D252" s="12"/>
      <c r="F252" s="12"/>
      <c r="G252" s="12"/>
      <c r="H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row>
    <row r="253" spans="2:64" ht="12.75" customHeight="1" x14ac:dyDescent="0.25">
      <c r="B253" s="12"/>
      <c r="C253" s="12"/>
      <c r="D253" s="12"/>
      <c r="F253" s="12"/>
      <c r="G253" s="12"/>
      <c r="H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row>
    <row r="254" spans="2:64" ht="12.75" customHeight="1" x14ac:dyDescent="0.25">
      <c r="B254" s="12"/>
      <c r="C254" s="12"/>
      <c r="D254" s="12"/>
      <c r="F254" s="12"/>
      <c r="G254" s="12"/>
      <c r="H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row>
    <row r="255" spans="2:64" ht="12.75" customHeight="1" x14ac:dyDescent="0.25">
      <c r="B255" s="12"/>
      <c r="C255" s="12"/>
      <c r="D255" s="12"/>
      <c r="F255" s="12"/>
      <c r="G255" s="12"/>
      <c r="H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row>
    <row r="256" spans="2:64" ht="12.75" customHeight="1" x14ac:dyDescent="0.25">
      <c r="B256" s="12"/>
      <c r="C256" s="12"/>
      <c r="D256" s="12"/>
      <c r="F256" s="12"/>
      <c r="G256" s="12"/>
      <c r="H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row>
    <row r="257" spans="2:64" ht="12.75" customHeight="1" x14ac:dyDescent="0.25">
      <c r="B257" s="12"/>
      <c r="C257" s="12"/>
      <c r="D257" s="12"/>
      <c r="F257" s="12"/>
      <c r="G257" s="12"/>
      <c r="H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row>
    <row r="258" spans="2:64" ht="12.75" customHeight="1" x14ac:dyDescent="0.25">
      <c r="B258" s="12"/>
      <c r="C258" s="12"/>
      <c r="D258" s="12"/>
      <c r="F258" s="12"/>
      <c r="G258" s="12"/>
      <c r="H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row>
    <row r="259" spans="2:64" ht="12.75" customHeight="1" x14ac:dyDescent="0.25">
      <c r="B259" s="12"/>
      <c r="C259" s="12"/>
      <c r="D259" s="12"/>
      <c r="F259" s="12"/>
      <c r="G259" s="12"/>
      <c r="H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row>
    <row r="260" spans="2:64" ht="12.75" customHeight="1" x14ac:dyDescent="0.25">
      <c r="B260" s="12"/>
      <c r="C260" s="12"/>
      <c r="D260" s="12"/>
      <c r="F260" s="12"/>
      <c r="G260" s="12"/>
      <c r="H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row>
    <row r="261" spans="2:64" ht="12.75" customHeight="1" x14ac:dyDescent="0.25">
      <c r="B261" s="12"/>
      <c r="C261" s="12"/>
      <c r="D261" s="12"/>
      <c r="F261" s="12"/>
      <c r="G261" s="12"/>
      <c r="H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row>
    <row r="262" spans="2:64" ht="12.75" customHeight="1" x14ac:dyDescent="0.25">
      <c r="B262" s="12"/>
      <c r="C262" s="12"/>
      <c r="D262" s="12"/>
      <c r="F262" s="12"/>
      <c r="G262" s="12"/>
      <c r="H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row>
    <row r="263" spans="2:64" ht="12.75" customHeight="1" x14ac:dyDescent="0.25">
      <c r="B263" s="12"/>
      <c r="C263" s="12"/>
      <c r="D263" s="12"/>
      <c r="F263" s="12"/>
      <c r="G263" s="12"/>
      <c r="H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row>
    <row r="264" spans="2:64" ht="12.75" customHeight="1" x14ac:dyDescent="0.25">
      <c r="B264" s="12"/>
      <c r="C264" s="12"/>
      <c r="D264" s="12"/>
      <c r="F264" s="12"/>
      <c r="G264" s="12"/>
      <c r="H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row>
    <row r="265" spans="2:64" ht="12.75" customHeight="1" x14ac:dyDescent="0.25">
      <c r="B265" s="12"/>
      <c r="C265" s="12"/>
      <c r="D265" s="12"/>
      <c r="F265" s="12"/>
      <c r="G265" s="12"/>
      <c r="H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row>
    <row r="266" spans="2:64" ht="12.75" customHeight="1" x14ac:dyDescent="0.25">
      <c r="B266" s="12"/>
      <c r="C266" s="12"/>
      <c r="D266" s="12"/>
      <c r="F266" s="12"/>
      <c r="G266" s="12"/>
      <c r="H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row>
    <row r="267" spans="2:64" ht="12.75" customHeight="1" x14ac:dyDescent="0.25">
      <c r="B267" s="12"/>
      <c r="C267" s="12"/>
      <c r="D267" s="12"/>
      <c r="F267" s="12"/>
      <c r="G267" s="12"/>
      <c r="H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row>
    <row r="268" spans="2:64" ht="12.75" customHeight="1" x14ac:dyDescent="0.25">
      <c r="B268" s="12"/>
      <c r="C268" s="12"/>
      <c r="D268" s="12"/>
      <c r="F268" s="12"/>
      <c r="G268" s="12"/>
      <c r="H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row>
    <row r="269" spans="2:64" ht="12.75" customHeight="1" x14ac:dyDescent="0.25">
      <c r="B269" s="12"/>
      <c r="C269" s="12"/>
      <c r="D269" s="12"/>
      <c r="F269" s="12"/>
      <c r="G269" s="12"/>
      <c r="H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row>
    <row r="270" spans="2:64" ht="12.75" customHeight="1" x14ac:dyDescent="0.25">
      <c r="B270" s="12"/>
      <c r="C270" s="12"/>
      <c r="D270" s="12"/>
      <c r="F270" s="12"/>
      <c r="G270" s="12"/>
      <c r="H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row>
    <row r="271" spans="2:64" ht="12.75" customHeight="1" x14ac:dyDescent="0.25">
      <c r="B271" s="12"/>
      <c r="C271" s="12"/>
      <c r="D271" s="12"/>
      <c r="F271" s="12"/>
      <c r="G271" s="12"/>
      <c r="H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row>
    <row r="272" spans="2:64" ht="12.75" customHeight="1" x14ac:dyDescent="0.25">
      <c r="B272" s="12"/>
      <c r="C272" s="12"/>
      <c r="D272" s="12"/>
      <c r="F272" s="12"/>
      <c r="G272" s="12"/>
      <c r="H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row>
    <row r="273" spans="2:64" ht="12.75" customHeight="1" x14ac:dyDescent="0.25">
      <c r="B273" s="12"/>
      <c r="C273" s="12"/>
      <c r="D273" s="12"/>
      <c r="F273" s="12"/>
      <c r="G273" s="12"/>
      <c r="H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row>
    <row r="274" spans="2:64" ht="12.75" customHeight="1" x14ac:dyDescent="0.25">
      <c r="B274" s="12"/>
      <c r="C274" s="12"/>
      <c r="D274" s="12"/>
      <c r="F274" s="12"/>
      <c r="G274" s="12"/>
      <c r="H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row>
    <row r="275" spans="2:64" ht="12.75" customHeight="1" x14ac:dyDescent="0.25">
      <c r="B275" s="12"/>
      <c r="C275" s="12"/>
      <c r="D275" s="12"/>
      <c r="F275" s="12"/>
      <c r="G275" s="12"/>
      <c r="H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row>
    <row r="276" spans="2:64" ht="12.75" customHeight="1" x14ac:dyDescent="0.25">
      <c r="B276" s="12"/>
      <c r="C276" s="12"/>
      <c r="D276" s="12"/>
      <c r="F276" s="12"/>
      <c r="G276" s="12"/>
      <c r="H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row>
    <row r="277" spans="2:64" ht="12.75" customHeight="1" x14ac:dyDescent="0.25">
      <c r="B277" s="12"/>
      <c r="C277" s="12"/>
      <c r="D277" s="12"/>
      <c r="F277" s="12"/>
      <c r="G277" s="12"/>
      <c r="H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row>
    <row r="278" spans="2:64" ht="12.75" customHeight="1" x14ac:dyDescent="0.25">
      <c r="B278" s="12"/>
      <c r="C278" s="12"/>
      <c r="D278" s="12"/>
      <c r="F278" s="12"/>
      <c r="G278" s="12"/>
      <c r="H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row>
    <row r="279" spans="2:64" ht="12.75" customHeight="1" x14ac:dyDescent="0.25">
      <c r="B279" s="12"/>
      <c r="C279" s="12"/>
      <c r="D279" s="12"/>
      <c r="F279" s="12"/>
      <c r="G279" s="12"/>
      <c r="H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row>
    <row r="280" spans="2:64" ht="12.75" customHeight="1" x14ac:dyDescent="0.25">
      <c r="B280" s="12"/>
      <c r="C280" s="12"/>
      <c r="D280" s="12"/>
      <c r="F280" s="12"/>
      <c r="G280" s="12"/>
      <c r="H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row>
    <row r="281" spans="2:64" ht="12.75" customHeight="1" x14ac:dyDescent="0.25">
      <c r="B281" s="12"/>
      <c r="C281" s="12"/>
      <c r="D281" s="12"/>
      <c r="F281" s="12"/>
      <c r="G281" s="12"/>
      <c r="H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row>
    <row r="282" spans="2:64" ht="12.75" customHeight="1" x14ac:dyDescent="0.25">
      <c r="B282" s="12"/>
      <c r="C282" s="12"/>
      <c r="D282" s="12"/>
      <c r="F282" s="12"/>
      <c r="G282" s="12"/>
      <c r="H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row>
    <row r="283" spans="2:64" ht="12.75" customHeight="1" x14ac:dyDescent="0.25">
      <c r="B283" s="12"/>
      <c r="C283" s="12"/>
      <c r="D283" s="12"/>
      <c r="F283" s="12"/>
      <c r="G283" s="12"/>
      <c r="H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row>
    <row r="284" spans="2:64" ht="12.75" customHeight="1" x14ac:dyDescent="0.25">
      <c r="B284" s="12"/>
      <c r="C284" s="12"/>
      <c r="D284" s="12"/>
      <c r="F284" s="12"/>
      <c r="G284" s="12"/>
      <c r="H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row>
    <row r="285" spans="2:64" ht="12.75" customHeight="1" x14ac:dyDescent="0.25">
      <c r="B285" s="12"/>
      <c r="C285" s="12"/>
      <c r="D285" s="12"/>
      <c r="F285" s="12"/>
      <c r="G285" s="12"/>
      <c r="H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row>
    <row r="286" spans="2:64" ht="12.75" customHeight="1" x14ac:dyDescent="0.25">
      <c r="B286" s="12"/>
      <c r="C286" s="12"/>
      <c r="D286" s="12"/>
      <c r="F286" s="12"/>
      <c r="G286" s="12"/>
      <c r="H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row>
    <row r="287" spans="2:64" ht="12.75" customHeight="1" x14ac:dyDescent="0.25">
      <c r="B287" s="12"/>
      <c r="C287" s="12"/>
      <c r="D287" s="12"/>
      <c r="F287" s="12"/>
      <c r="G287" s="12"/>
      <c r="H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row>
    <row r="288" spans="2:64" ht="12.75" customHeight="1" x14ac:dyDescent="0.25">
      <c r="B288" s="12"/>
      <c r="C288" s="12"/>
      <c r="D288" s="12"/>
      <c r="F288" s="12"/>
      <c r="G288" s="12"/>
      <c r="H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row>
    <row r="289" spans="2:64" ht="12.75" customHeight="1" x14ac:dyDescent="0.25">
      <c r="B289" s="12"/>
      <c r="C289" s="12"/>
      <c r="D289" s="12"/>
      <c r="F289" s="12"/>
      <c r="G289" s="12"/>
      <c r="H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row>
    <row r="290" spans="2:64" ht="12.75" customHeight="1" x14ac:dyDescent="0.25">
      <c r="B290" s="12"/>
      <c r="C290" s="12"/>
      <c r="D290" s="12"/>
      <c r="F290" s="12"/>
      <c r="G290" s="12"/>
      <c r="H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row>
    <row r="291" spans="2:64" ht="12.75" customHeight="1" x14ac:dyDescent="0.25">
      <c r="B291" s="12"/>
      <c r="C291" s="12"/>
      <c r="D291" s="12"/>
      <c r="F291" s="12"/>
      <c r="G291" s="12"/>
      <c r="H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row>
    <row r="292" spans="2:64" ht="12.75" customHeight="1" x14ac:dyDescent="0.25">
      <c r="B292" s="12"/>
      <c r="C292" s="12"/>
      <c r="D292" s="12"/>
      <c r="F292" s="12"/>
      <c r="G292" s="12"/>
      <c r="H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row>
    <row r="293" spans="2:64" ht="12.75" customHeight="1" x14ac:dyDescent="0.25">
      <c r="B293" s="12"/>
      <c r="C293" s="12"/>
      <c r="D293" s="12"/>
      <c r="F293" s="12"/>
      <c r="G293" s="12"/>
      <c r="H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row>
    <row r="294" spans="2:64" ht="12.75" customHeight="1" x14ac:dyDescent="0.25">
      <c r="B294" s="12"/>
      <c r="C294" s="12"/>
      <c r="D294" s="12"/>
      <c r="F294" s="12"/>
      <c r="G294" s="12"/>
      <c r="H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row>
    <row r="295" spans="2:64" ht="12.75" customHeight="1" x14ac:dyDescent="0.25">
      <c r="B295" s="12"/>
      <c r="C295" s="12"/>
      <c r="D295" s="12"/>
      <c r="F295" s="12"/>
      <c r="G295" s="12"/>
      <c r="H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row>
    <row r="296" spans="2:64" ht="12.75" customHeight="1" x14ac:dyDescent="0.25">
      <c r="B296" s="12"/>
      <c r="C296" s="12"/>
      <c r="D296" s="12"/>
      <c r="F296" s="12"/>
      <c r="G296" s="12"/>
      <c r="H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row>
    <row r="297" spans="2:64" ht="12.75" customHeight="1" x14ac:dyDescent="0.25">
      <c r="B297" s="12"/>
      <c r="C297" s="12"/>
      <c r="D297" s="12"/>
      <c r="F297" s="12"/>
      <c r="G297" s="12"/>
      <c r="H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row>
    <row r="298" spans="2:64" ht="12.75" customHeight="1" x14ac:dyDescent="0.25">
      <c r="B298" s="12"/>
      <c r="C298" s="12"/>
      <c r="D298" s="12"/>
      <c r="F298" s="12"/>
      <c r="G298" s="12"/>
      <c r="H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row>
    <row r="299" spans="2:64" ht="12.75" customHeight="1" x14ac:dyDescent="0.25">
      <c r="B299" s="12"/>
      <c r="C299" s="12"/>
      <c r="D299" s="12"/>
      <c r="F299" s="12"/>
      <c r="G299" s="12"/>
      <c r="H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row>
    <row r="300" spans="2:64" ht="12.75" customHeight="1" x14ac:dyDescent="0.25">
      <c r="B300" s="12"/>
      <c r="C300" s="12"/>
      <c r="D300" s="12"/>
      <c r="F300" s="12"/>
      <c r="G300" s="12"/>
      <c r="H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row>
    <row r="301" spans="2:64" ht="12.75" customHeight="1" x14ac:dyDescent="0.25">
      <c r="B301" s="12"/>
      <c r="C301" s="12"/>
      <c r="D301" s="12"/>
      <c r="F301" s="12"/>
      <c r="G301" s="12"/>
      <c r="H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row>
    <row r="302" spans="2:64" ht="12.75" customHeight="1" x14ac:dyDescent="0.25">
      <c r="B302" s="12"/>
      <c r="C302" s="12"/>
      <c r="D302" s="12"/>
      <c r="F302" s="12"/>
      <c r="G302" s="12"/>
      <c r="H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row>
    <row r="303" spans="2:64" ht="12.75" customHeight="1" x14ac:dyDescent="0.25">
      <c r="B303" s="12"/>
      <c r="C303" s="12"/>
      <c r="D303" s="12"/>
      <c r="F303" s="12"/>
      <c r="G303" s="12"/>
      <c r="H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row>
    <row r="304" spans="2:64" ht="12.75" customHeight="1" x14ac:dyDescent="0.25">
      <c r="B304" s="12"/>
      <c r="C304" s="12"/>
      <c r="D304" s="12"/>
      <c r="F304" s="12"/>
      <c r="G304" s="12"/>
      <c r="H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row>
    <row r="305" spans="2:64" ht="12.75" customHeight="1" x14ac:dyDescent="0.25">
      <c r="B305" s="12"/>
      <c r="C305" s="12"/>
      <c r="D305" s="12"/>
      <c r="F305" s="12"/>
      <c r="G305" s="12"/>
      <c r="H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row>
    <row r="306" spans="2:64" ht="12.75" customHeight="1" x14ac:dyDescent="0.25">
      <c r="B306" s="12"/>
      <c r="C306" s="12"/>
      <c r="D306" s="12"/>
      <c r="F306" s="12"/>
      <c r="G306" s="12"/>
      <c r="H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row>
    <row r="307" spans="2:64" ht="12.75" customHeight="1" x14ac:dyDescent="0.25">
      <c r="B307" s="12"/>
      <c r="C307" s="12"/>
      <c r="D307" s="12"/>
      <c r="F307" s="12"/>
      <c r="G307" s="12"/>
      <c r="H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row>
    <row r="308" spans="2:64" ht="12.75" customHeight="1" x14ac:dyDescent="0.25">
      <c r="B308" s="12"/>
      <c r="C308" s="12"/>
      <c r="D308" s="12"/>
      <c r="F308" s="12"/>
      <c r="G308" s="12"/>
      <c r="H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row>
    <row r="309" spans="2:64" ht="12.75" customHeight="1" x14ac:dyDescent="0.25">
      <c r="B309" s="12"/>
      <c r="C309" s="12"/>
      <c r="D309" s="12"/>
      <c r="F309" s="12"/>
      <c r="G309" s="12"/>
      <c r="H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row>
    <row r="310" spans="2:64" ht="12.75" customHeight="1" x14ac:dyDescent="0.25">
      <c r="B310" s="12"/>
      <c r="C310" s="12"/>
      <c r="D310" s="12"/>
      <c r="F310" s="12"/>
      <c r="G310" s="12"/>
      <c r="H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row>
    <row r="311" spans="2:64" ht="12.75" customHeight="1" x14ac:dyDescent="0.25">
      <c r="B311" s="12"/>
      <c r="C311" s="12"/>
      <c r="D311" s="12"/>
      <c r="F311" s="12"/>
      <c r="G311" s="12"/>
      <c r="H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row>
    <row r="312" spans="2:64" ht="12.75" customHeight="1" x14ac:dyDescent="0.25">
      <c r="B312" s="12"/>
      <c r="C312" s="12"/>
      <c r="D312" s="12"/>
      <c r="F312" s="12"/>
      <c r="G312" s="12"/>
      <c r="H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row>
    <row r="313" spans="2:64" ht="12.75" customHeight="1" x14ac:dyDescent="0.25">
      <c r="B313" s="12"/>
      <c r="C313" s="12"/>
      <c r="D313" s="12"/>
      <c r="F313" s="12"/>
      <c r="G313" s="12"/>
      <c r="H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row>
    <row r="314" spans="2:64" ht="12.75" customHeight="1" x14ac:dyDescent="0.25">
      <c r="B314" s="12"/>
      <c r="C314" s="12"/>
      <c r="D314" s="12"/>
      <c r="F314" s="12"/>
      <c r="G314" s="12"/>
      <c r="H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row>
    <row r="315" spans="2:64" ht="12.75" customHeight="1" x14ac:dyDescent="0.25">
      <c r="B315" s="12"/>
      <c r="C315" s="12"/>
      <c r="D315" s="12"/>
      <c r="F315" s="12"/>
      <c r="G315" s="12"/>
      <c r="H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row>
    <row r="316" spans="2:64" ht="12.75" customHeight="1" x14ac:dyDescent="0.25">
      <c r="B316" s="12"/>
      <c r="C316" s="12"/>
      <c r="D316" s="12"/>
      <c r="F316" s="12"/>
      <c r="G316" s="12"/>
      <c r="H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row>
    <row r="317" spans="2:64" ht="12.75" customHeight="1" x14ac:dyDescent="0.25">
      <c r="B317" s="12"/>
      <c r="C317" s="12"/>
      <c r="D317" s="12"/>
      <c r="F317" s="12"/>
      <c r="G317" s="12"/>
      <c r="H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row>
    <row r="318" spans="2:64" ht="12.75" customHeight="1" x14ac:dyDescent="0.25">
      <c r="B318" s="12"/>
      <c r="C318" s="12"/>
      <c r="D318" s="12"/>
      <c r="F318" s="12"/>
      <c r="G318" s="12"/>
      <c r="H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row>
    <row r="319" spans="2:64" ht="12.75" customHeight="1" x14ac:dyDescent="0.25">
      <c r="B319" s="12"/>
      <c r="C319" s="12"/>
      <c r="D319" s="12"/>
      <c r="F319" s="12"/>
      <c r="G319" s="12"/>
      <c r="H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row>
    <row r="320" spans="2:64" ht="12.75" customHeight="1" x14ac:dyDescent="0.25">
      <c r="B320" s="12"/>
      <c r="C320" s="12"/>
      <c r="D320" s="12"/>
      <c r="F320" s="12"/>
      <c r="G320" s="12"/>
      <c r="H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row>
    <row r="321" spans="2:64" ht="12.75" customHeight="1" x14ac:dyDescent="0.25">
      <c r="B321" s="12"/>
      <c r="C321" s="12"/>
      <c r="D321" s="12"/>
      <c r="F321" s="12"/>
      <c r="G321" s="12"/>
      <c r="H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row>
    <row r="322" spans="2:64" ht="12.75" customHeight="1" x14ac:dyDescent="0.25">
      <c r="B322" s="12"/>
      <c r="C322" s="12"/>
      <c r="D322" s="12"/>
      <c r="F322" s="12"/>
      <c r="G322" s="12"/>
      <c r="H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row>
    <row r="323" spans="2:64" ht="12.75" customHeight="1" x14ac:dyDescent="0.25">
      <c r="B323" s="12"/>
      <c r="C323" s="12"/>
      <c r="D323" s="12"/>
      <c r="F323" s="12"/>
      <c r="G323" s="12"/>
      <c r="H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row>
    <row r="324" spans="2:64" x14ac:dyDescent="0.25">
      <c r="B324" s="12"/>
      <c r="C324" s="12"/>
      <c r="D324" s="12"/>
      <c r="F324" s="12"/>
      <c r="G324" s="12"/>
      <c r="H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row>
    <row r="325" spans="2:64" x14ac:dyDescent="0.25">
      <c r="B325" s="12"/>
      <c r="C325" s="12"/>
      <c r="D325" s="12"/>
      <c r="F325" s="12"/>
      <c r="G325" s="12"/>
      <c r="H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row>
    <row r="326" spans="2:64" x14ac:dyDescent="0.25">
      <c r="B326" s="12"/>
      <c r="C326" s="12"/>
      <c r="D326" s="12"/>
      <c r="F326" s="12"/>
      <c r="G326" s="12"/>
      <c r="H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row>
    <row r="327" spans="2:64" x14ac:dyDescent="0.25">
      <c r="B327" s="12"/>
      <c r="C327" s="12"/>
      <c r="D327" s="12"/>
      <c r="F327" s="12"/>
      <c r="G327" s="12"/>
      <c r="H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row>
    <row r="328" spans="2:64" x14ac:dyDescent="0.25">
      <c r="B328" s="12"/>
      <c r="C328" s="12"/>
      <c r="D328" s="12"/>
      <c r="F328" s="12"/>
      <c r="G328" s="12"/>
      <c r="H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row>
    <row r="329" spans="2:64" x14ac:dyDescent="0.25">
      <c r="B329" s="12"/>
      <c r="C329" s="12"/>
      <c r="D329" s="12"/>
      <c r="F329" s="12"/>
      <c r="G329" s="12"/>
      <c r="H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row>
    <row r="330" spans="2:64" x14ac:dyDescent="0.25">
      <c r="B330" s="12"/>
      <c r="C330" s="12"/>
      <c r="D330" s="12"/>
      <c r="F330" s="12"/>
      <c r="G330" s="12"/>
      <c r="H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row>
    <row r="331" spans="2:64" x14ac:dyDescent="0.25">
      <c r="B331" s="12"/>
      <c r="C331" s="12"/>
      <c r="D331" s="12"/>
      <c r="F331" s="12"/>
      <c r="G331" s="12"/>
      <c r="H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row>
    <row r="332" spans="2:64" x14ac:dyDescent="0.25">
      <c r="B332" s="12"/>
      <c r="C332" s="12"/>
      <c r="D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row>
    <row r="333" spans="2:64" x14ac:dyDescent="0.25">
      <c r="B333" s="12"/>
      <c r="C333" s="12"/>
      <c r="D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row>
  </sheetData>
  <mergeCells count="33">
    <mergeCell ref="AH35:AJ43"/>
    <mergeCell ref="AH4:AJ4"/>
    <mergeCell ref="R4:T4"/>
    <mergeCell ref="N4:P4"/>
    <mergeCell ref="Z4:AB4"/>
    <mergeCell ref="BJ4:BL4"/>
    <mergeCell ref="AP4:AR4"/>
    <mergeCell ref="AT4:AV4"/>
    <mergeCell ref="AX4:AZ4"/>
    <mergeCell ref="BB4:BD4"/>
    <mergeCell ref="BF4:BH4"/>
    <mergeCell ref="BF2:BH2"/>
    <mergeCell ref="BJ2:BL2"/>
    <mergeCell ref="AD2:AF2"/>
    <mergeCell ref="AH2:AJ2"/>
    <mergeCell ref="AL2:AN2"/>
    <mergeCell ref="AP2:AR2"/>
    <mergeCell ref="B2:D2"/>
    <mergeCell ref="B4:D4"/>
    <mergeCell ref="AT2:AV2"/>
    <mergeCell ref="AX2:AZ2"/>
    <mergeCell ref="BB2:BD2"/>
    <mergeCell ref="F4:H4"/>
    <mergeCell ref="V4:X4"/>
    <mergeCell ref="AL4:AN4"/>
    <mergeCell ref="AD4:AF4"/>
    <mergeCell ref="J4:L4"/>
    <mergeCell ref="F2:H2"/>
    <mergeCell ref="J2:L2"/>
    <mergeCell ref="N2:P2"/>
    <mergeCell ref="R2:T2"/>
    <mergeCell ref="V2:X2"/>
    <mergeCell ref="Z2:AB2"/>
  </mergeCells>
  <printOptions horizontalCentered="1" verticalCentered="1"/>
  <pageMargins left="0.23622047244094491" right="0.23622047244094491" top="0.74803149606299213" bottom="0.74803149606299213" header="0.31496062992125984" footer="0.31496062992125984"/>
  <pageSetup paperSize="9" fitToWidth="0" orientation="portrait" r:id="rId1"/>
  <headerFooter>
    <oddFooter xml:space="preserve">&amp;C&amp;9
</oddFooter>
  </headerFooter>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00"/>
  <sheetViews>
    <sheetView showWhiteSpace="0" zoomScale="90" zoomScaleNormal="90" workbookViewId="0">
      <selection activeCell="A2" sqref="A2"/>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1.75" customHeight="1" x14ac:dyDescent="0.3">
      <c r="B2" s="52" t="s">
        <v>323</v>
      </c>
      <c r="C2" s="52"/>
      <c r="D2" s="52"/>
      <c r="F2" s="52" t="s">
        <v>323</v>
      </c>
      <c r="G2" s="52"/>
      <c r="H2" s="52"/>
      <c r="I2" s="4"/>
      <c r="J2" s="52" t="s">
        <v>323</v>
      </c>
      <c r="K2" s="52"/>
      <c r="L2" s="52"/>
      <c r="M2" s="4"/>
      <c r="N2" s="52" t="s">
        <v>323</v>
      </c>
      <c r="O2" s="52"/>
      <c r="P2" s="52"/>
      <c r="Q2" s="4"/>
      <c r="R2" s="52" t="s">
        <v>323</v>
      </c>
      <c r="S2" s="52"/>
      <c r="T2" s="52"/>
      <c r="U2" s="4"/>
      <c r="V2" s="52" t="s">
        <v>323</v>
      </c>
      <c r="W2" s="52"/>
      <c r="X2" s="52"/>
      <c r="Z2" s="52" t="s">
        <v>323</v>
      </c>
      <c r="AA2" s="52"/>
      <c r="AB2" s="52"/>
      <c r="AD2" s="52" t="s">
        <v>323</v>
      </c>
      <c r="AE2" s="52"/>
      <c r="AF2" s="52"/>
      <c r="AH2" s="52" t="s">
        <v>323</v>
      </c>
      <c r="AI2" s="52"/>
      <c r="AJ2" s="52"/>
      <c r="AL2" s="52" t="s">
        <v>323</v>
      </c>
      <c r="AM2" s="52"/>
      <c r="AN2" s="52"/>
      <c r="AP2" s="52" t="s">
        <v>323</v>
      </c>
      <c r="AQ2" s="52"/>
      <c r="AR2" s="52"/>
      <c r="AT2" s="52" t="s">
        <v>323</v>
      </c>
      <c r="AU2" s="52"/>
      <c r="AV2" s="52"/>
      <c r="AX2" s="52" t="s">
        <v>323</v>
      </c>
      <c r="AY2" s="52"/>
      <c r="AZ2" s="52"/>
      <c r="BB2" s="52" t="s">
        <v>323</v>
      </c>
      <c r="BC2" s="52"/>
      <c r="BD2" s="52"/>
      <c r="BF2" s="52" t="s">
        <v>323</v>
      </c>
      <c r="BG2" s="52"/>
      <c r="BH2" s="52"/>
      <c r="BJ2" s="52" t="s">
        <v>323</v>
      </c>
      <c r="BK2" s="52"/>
      <c r="BL2" s="52"/>
    </row>
    <row r="3" spans="2:64" ht="12.75" customHeight="1" x14ac:dyDescent="0.3">
      <c r="B3" s="4"/>
      <c r="C3" s="4"/>
      <c r="D3" s="4"/>
      <c r="F3" s="4"/>
      <c r="G3" s="4"/>
      <c r="H3" s="4"/>
      <c r="I3" s="4"/>
      <c r="J3" s="4"/>
      <c r="K3" s="4"/>
      <c r="L3" s="4"/>
      <c r="M3" s="4"/>
      <c r="N3" s="4"/>
      <c r="O3" s="4"/>
      <c r="P3" s="4"/>
      <c r="Q3" s="4"/>
      <c r="R3" s="4"/>
      <c r="S3" s="4"/>
      <c r="T3" s="4"/>
      <c r="U3" s="4"/>
      <c r="V3" s="4"/>
      <c r="W3" s="4"/>
      <c r="X3" s="4"/>
    </row>
    <row r="4" spans="2:64" s="12" customFormat="1" ht="39.75" customHeight="1" x14ac:dyDescent="0.2">
      <c r="B4" s="46" t="s">
        <v>277</v>
      </c>
      <c r="C4" s="49"/>
      <c r="D4" s="50"/>
      <c r="F4" s="46" t="s">
        <v>228</v>
      </c>
      <c r="G4" s="49"/>
      <c r="H4" s="50"/>
      <c r="J4" s="46" t="s">
        <v>214</v>
      </c>
      <c r="K4" s="49"/>
      <c r="L4" s="50"/>
      <c r="N4" s="46" t="s">
        <v>215</v>
      </c>
      <c r="O4" s="49"/>
      <c r="P4" s="50"/>
      <c r="R4" s="46" t="s">
        <v>216</v>
      </c>
      <c r="S4" s="49"/>
      <c r="T4" s="50"/>
      <c r="V4" s="46" t="s">
        <v>217</v>
      </c>
      <c r="W4" s="49"/>
      <c r="X4" s="50"/>
      <c r="Z4" s="46" t="s">
        <v>218</v>
      </c>
      <c r="AA4" s="47"/>
      <c r="AB4" s="48"/>
      <c r="AD4" s="46" t="s">
        <v>219</v>
      </c>
      <c r="AE4" s="47"/>
      <c r="AF4" s="48"/>
      <c r="AH4" s="46" t="s">
        <v>220</v>
      </c>
      <c r="AI4" s="47"/>
      <c r="AJ4" s="48"/>
      <c r="AL4" s="46" t="s">
        <v>221</v>
      </c>
      <c r="AM4" s="47"/>
      <c r="AN4" s="48"/>
      <c r="AP4" s="46" t="s">
        <v>222</v>
      </c>
      <c r="AQ4" s="47"/>
      <c r="AR4" s="48"/>
      <c r="AT4" s="46" t="s">
        <v>223</v>
      </c>
      <c r="AU4" s="47"/>
      <c r="AV4" s="48"/>
      <c r="AX4" s="46" t="s">
        <v>224</v>
      </c>
      <c r="AY4" s="47"/>
      <c r="AZ4" s="48"/>
      <c r="BB4" s="46" t="s">
        <v>225</v>
      </c>
      <c r="BC4" s="47"/>
      <c r="BD4" s="48"/>
      <c r="BF4" s="46" t="s">
        <v>226</v>
      </c>
      <c r="BG4" s="47"/>
      <c r="BH4" s="48"/>
      <c r="BJ4" s="46" t="s">
        <v>227</v>
      </c>
      <c r="BK4" s="47"/>
      <c r="BL4" s="48"/>
    </row>
    <row r="5" spans="2:64" s="12" customFormat="1" ht="77.25" customHeight="1" x14ac:dyDescent="0.2">
      <c r="B5" s="43"/>
      <c r="C5" s="14" t="s">
        <v>322</v>
      </c>
      <c r="D5" s="15" t="s">
        <v>193</v>
      </c>
      <c r="F5" s="43"/>
      <c r="G5" s="14" t="s">
        <v>322</v>
      </c>
      <c r="H5" s="15" t="s">
        <v>193</v>
      </c>
      <c r="J5" s="43"/>
      <c r="K5" s="14" t="s">
        <v>322</v>
      </c>
      <c r="L5" s="15" t="s">
        <v>193</v>
      </c>
      <c r="N5" s="43"/>
      <c r="O5" s="14" t="s">
        <v>322</v>
      </c>
      <c r="P5" s="15" t="s">
        <v>193</v>
      </c>
      <c r="R5" s="43"/>
      <c r="S5" s="14" t="s">
        <v>322</v>
      </c>
      <c r="T5" s="15" t="s">
        <v>193</v>
      </c>
      <c r="V5" s="43"/>
      <c r="W5" s="14" t="s">
        <v>322</v>
      </c>
      <c r="X5" s="15" t="s">
        <v>193</v>
      </c>
      <c r="Z5" s="43"/>
      <c r="AA5" s="14" t="s">
        <v>322</v>
      </c>
      <c r="AB5" s="15" t="s">
        <v>193</v>
      </c>
      <c r="AD5" s="43"/>
      <c r="AE5" s="14" t="s">
        <v>322</v>
      </c>
      <c r="AF5" s="15" t="s">
        <v>193</v>
      </c>
      <c r="AH5" s="43"/>
      <c r="AI5" s="14" t="s">
        <v>322</v>
      </c>
      <c r="AJ5" s="15" t="s">
        <v>193</v>
      </c>
      <c r="AL5" s="43"/>
      <c r="AM5" s="14" t="s">
        <v>322</v>
      </c>
      <c r="AN5" s="15" t="s">
        <v>193</v>
      </c>
      <c r="AP5" s="43"/>
      <c r="AQ5" s="14" t="s">
        <v>322</v>
      </c>
      <c r="AR5" s="15" t="s">
        <v>193</v>
      </c>
      <c r="AT5" s="43"/>
      <c r="AU5" s="14" t="s">
        <v>322</v>
      </c>
      <c r="AV5" s="15" t="s">
        <v>193</v>
      </c>
      <c r="AX5" s="43"/>
      <c r="AY5" s="14" t="s">
        <v>322</v>
      </c>
      <c r="AZ5" s="15" t="s">
        <v>193</v>
      </c>
      <c r="BB5" s="43"/>
      <c r="BC5" s="14" t="s">
        <v>322</v>
      </c>
      <c r="BD5" s="15" t="s">
        <v>193</v>
      </c>
      <c r="BF5" s="43"/>
      <c r="BG5" s="14" t="s">
        <v>322</v>
      </c>
      <c r="BH5" s="15" t="s">
        <v>193</v>
      </c>
      <c r="BJ5" s="43"/>
      <c r="BK5" s="14" t="s">
        <v>322</v>
      </c>
      <c r="BL5" s="15" t="s">
        <v>193</v>
      </c>
    </row>
    <row r="6" spans="2:64" s="12" customFormat="1" ht="12.75" customHeight="1" x14ac:dyDescent="0.2">
      <c r="B6" s="13" t="s">
        <v>142</v>
      </c>
      <c r="C6" s="16">
        <v>5343390</v>
      </c>
      <c r="D6" s="17">
        <f>C6/$C$24</f>
        <v>0.18899223734702136</v>
      </c>
      <c r="F6" s="13" t="s">
        <v>142</v>
      </c>
      <c r="G6" s="16">
        <v>5442196</v>
      </c>
      <c r="H6" s="17">
        <f>G6/$G$26</f>
        <v>0.19534884054839285</v>
      </c>
      <c r="J6" s="13" t="s">
        <v>142</v>
      </c>
      <c r="K6" s="16">
        <v>5710538</v>
      </c>
      <c r="L6" s="17">
        <f>K6/$K$26</f>
        <v>0.196499419090952</v>
      </c>
      <c r="N6" s="13" t="s">
        <v>142</v>
      </c>
      <c r="O6" s="16">
        <v>5843296</v>
      </c>
      <c r="P6" s="17">
        <f>O6/$O$26</f>
        <v>0.19392277538650921</v>
      </c>
      <c r="R6" s="13" t="s">
        <v>142</v>
      </c>
      <c r="S6" s="16">
        <v>6109311</v>
      </c>
      <c r="T6" s="17">
        <f>S6/$S$26</f>
        <v>0.19684835692509584</v>
      </c>
      <c r="V6" s="13" t="s">
        <v>142</v>
      </c>
      <c r="W6" s="16">
        <v>6512153</v>
      </c>
      <c r="X6" s="17">
        <f>W6/$W$29</f>
        <v>0.1996220084224285</v>
      </c>
      <c r="Z6" s="13" t="s">
        <v>168</v>
      </c>
      <c r="AA6" s="16">
        <v>6393528</v>
      </c>
      <c r="AB6" s="17">
        <f>AA6/$AA$29</f>
        <v>0.18925672975157229</v>
      </c>
      <c r="AD6" s="13" t="s">
        <v>168</v>
      </c>
      <c r="AE6" s="16">
        <v>6850049</v>
      </c>
      <c r="AF6" s="17">
        <f>AE6/$AE$28</f>
        <v>0.19409732440594035</v>
      </c>
      <c r="AH6" s="13" t="s">
        <v>79</v>
      </c>
      <c r="AI6" s="16">
        <v>7332234</v>
      </c>
      <c r="AJ6" s="17">
        <f>AI6/$AI$27</f>
        <v>0.21612206793214303</v>
      </c>
      <c r="AL6" s="13" t="s">
        <v>28</v>
      </c>
      <c r="AM6" s="16">
        <v>6998</v>
      </c>
      <c r="AN6" s="17">
        <f>AM6/$AM$24</f>
        <v>0.21690481356352478</v>
      </c>
      <c r="AP6" s="13" t="s">
        <v>28</v>
      </c>
      <c r="AQ6" s="42">
        <v>7346</v>
      </c>
      <c r="AR6" s="17">
        <f>AQ6/$AQ$25</f>
        <v>0.21407547719656128</v>
      </c>
      <c r="AT6" s="13" t="s">
        <v>28</v>
      </c>
      <c r="AU6" s="42">
        <v>7951</v>
      </c>
      <c r="AV6" s="17">
        <f>AU6/$AU$25</f>
        <v>0.22250517714221749</v>
      </c>
      <c r="AX6" s="13" t="s">
        <v>28</v>
      </c>
      <c r="AY6" s="42">
        <v>7546</v>
      </c>
      <c r="AZ6" s="17">
        <f>AY6/$AY$26</f>
        <v>0.23186357351359657</v>
      </c>
      <c r="BB6" s="13" t="s">
        <v>27</v>
      </c>
      <c r="BC6" s="42">
        <v>6596</v>
      </c>
      <c r="BD6" s="17">
        <f>BC6/$BC$29</f>
        <v>0.19856704196519959</v>
      </c>
      <c r="BF6" s="13" t="s">
        <v>27</v>
      </c>
      <c r="BG6" s="42">
        <v>6585</v>
      </c>
      <c r="BH6" s="17">
        <f>BG6/$BG$27</f>
        <v>0.1945979491119714</v>
      </c>
      <c r="BJ6" s="13" t="s">
        <v>27</v>
      </c>
      <c r="BK6" s="42">
        <v>6874</v>
      </c>
      <c r="BL6" s="17">
        <f>BK6/$BK$32</f>
        <v>0.19513441394384989</v>
      </c>
    </row>
    <row r="7" spans="2:64" s="12" customFormat="1" ht="12.75" customHeight="1" x14ac:dyDescent="0.2">
      <c r="B7" s="13" t="s">
        <v>168</v>
      </c>
      <c r="C7" s="16">
        <v>4959800</v>
      </c>
      <c r="D7" s="17">
        <f t="shared" ref="D7:D23" si="0">C7/$C$24</f>
        <v>0.17542490793181043</v>
      </c>
      <c r="F7" s="13" t="s">
        <v>168</v>
      </c>
      <c r="G7" s="16">
        <v>4467506</v>
      </c>
      <c r="H7" s="17">
        <f t="shared" ref="H7:H25" si="1">G7/$G$26</f>
        <v>0.16036212537052844</v>
      </c>
      <c r="J7" s="13" t="s">
        <v>168</v>
      </c>
      <c r="K7" s="16">
        <v>4926233</v>
      </c>
      <c r="L7" s="17">
        <f t="shared" ref="L7:L25" si="2">K7/$K$26</f>
        <v>0.16951151061540573</v>
      </c>
      <c r="N7" s="13" t="s">
        <v>168</v>
      </c>
      <c r="O7" s="16">
        <v>5132042</v>
      </c>
      <c r="P7" s="17">
        <f t="shared" ref="P7:P25" si="3">O7/$O$26</f>
        <v>0.17031822930759138</v>
      </c>
      <c r="R7" s="13" t="s">
        <v>168</v>
      </c>
      <c r="S7" s="16">
        <v>5575132</v>
      </c>
      <c r="T7" s="17">
        <f t="shared" ref="T7:T25" si="4">S7/$S$26</f>
        <v>0.1796365537522191</v>
      </c>
      <c r="V7" s="13" t="s">
        <v>168</v>
      </c>
      <c r="W7" s="16">
        <v>5890542</v>
      </c>
      <c r="X7" s="17">
        <f t="shared" ref="X7:X28" si="5">W7/$W$29</f>
        <v>0.18056729083863185</v>
      </c>
      <c r="Z7" s="13" t="s">
        <v>142</v>
      </c>
      <c r="AA7" s="16">
        <v>6231946</v>
      </c>
      <c r="AB7" s="17">
        <f t="shared" ref="AB7:AB28" si="6">AA7/$AA$29</f>
        <v>0.18447369276374356</v>
      </c>
      <c r="AD7" s="13" t="s">
        <v>142</v>
      </c>
      <c r="AE7" s="16">
        <v>6837523</v>
      </c>
      <c r="AF7" s="17">
        <f t="shared" ref="AF7:AF27" si="7">AE7/$AE$28</f>
        <v>0.19374239802723725</v>
      </c>
      <c r="AH7" s="13" t="s">
        <v>73</v>
      </c>
      <c r="AI7" s="16">
        <v>6488063</v>
      </c>
      <c r="AJ7" s="17">
        <f t="shared" ref="AJ7:AJ26" si="8">AI7/$AI$27</f>
        <v>0.19123961297934894</v>
      </c>
      <c r="AL7" s="13" t="s">
        <v>73</v>
      </c>
      <c r="AM7" s="16">
        <v>6082</v>
      </c>
      <c r="AN7" s="17">
        <f t="shared" ref="AN7:AN23" si="9">AM7/$AM$24</f>
        <v>0.1885131574869045</v>
      </c>
      <c r="AP7" s="13" t="s">
        <v>27</v>
      </c>
      <c r="AQ7" s="42">
        <v>6386</v>
      </c>
      <c r="AR7" s="17">
        <f t="shared" ref="AR7:AR24" si="10">AQ7/$AQ$25</f>
        <v>0.18609937345184321</v>
      </c>
      <c r="AT7" s="13" t="s">
        <v>27</v>
      </c>
      <c r="AU7" s="42">
        <v>6940</v>
      </c>
      <c r="AV7" s="17">
        <f t="shared" ref="AV7:AV24" si="11">AU7/$AU$25</f>
        <v>0.19421279453741536</v>
      </c>
      <c r="AX7" s="13" t="s">
        <v>27</v>
      </c>
      <c r="AY7" s="42">
        <v>6106</v>
      </c>
      <c r="AZ7" s="17">
        <f t="shared" ref="AZ7:AZ24" si="12">AY7/$AY$26</f>
        <v>0.18761714549085881</v>
      </c>
      <c r="BB7" s="13" t="s">
        <v>28</v>
      </c>
      <c r="BC7" s="42">
        <v>5933</v>
      </c>
      <c r="BD7" s="17">
        <f t="shared" ref="BD7:BD28" si="13">BC7/$BC$29</f>
        <v>0.17860798362333674</v>
      </c>
      <c r="BF7" s="13" t="s">
        <v>28</v>
      </c>
      <c r="BG7" s="42">
        <v>6368</v>
      </c>
      <c r="BH7" s="17">
        <f t="shared" ref="BH7:BH26" si="14">BG7/$BG$27</f>
        <v>0.18818523005998994</v>
      </c>
      <c r="BJ7" s="13" t="s">
        <v>28</v>
      </c>
      <c r="BK7" s="42">
        <v>6522</v>
      </c>
      <c r="BL7" s="17">
        <f t="shared" ref="BL7:BL31" si="15">BK7/$BK$32</f>
        <v>0.18514207851931758</v>
      </c>
    </row>
    <row r="8" spans="2:64" s="12" customFormat="1" ht="12.75" customHeight="1" x14ac:dyDescent="0.2">
      <c r="B8" s="13" t="s">
        <v>136</v>
      </c>
      <c r="C8" s="16">
        <v>3997531</v>
      </c>
      <c r="D8" s="17">
        <f t="shared" si="0"/>
        <v>0.14139007775102991</v>
      </c>
      <c r="F8" s="13" t="s">
        <v>136</v>
      </c>
      <c r="G8" s="16">
        <v>4213022</v>
      </c>
      <c r="H8" s="17">
        <f t="shared" si="1"/>
        <v>0.15122736536958081</v>
      </c>
      <c r="J8" s="13" t="s">
        <v>136</v>
      </c>
      <c r="K8" s="16">
        <v>4402059</v>
      </c>
      <c r="L8" s="17">
        <f t="shared" si="2"/>
        <v>0.15147470103589139</v>
      </c>
      <c r="N8" s="13" t="s">
        <v>136</v>
      </c>
      <c r="O8" s="16">
        <v>4720783</v>
      </c>
      <c r="P8" s="17">
        <f t="shared" si="3"/>
        <v>0.15666968460222638</v>
      </c>
      <c r="R8" s="13" t="s">
        <v>136</v>
      </c>
      <c r="S8" s="16">
        <v>5100954</v>
      </c>
      <c r="T8" s="17">
        <f t="shared" si="4"/>
        <v>0.16435804522809452</v>
      </c>
      <c r="V8" s="13" t="s">
        <v>136</v>
      </c>
      <c r="W8" s="16">
        <v>5003475</v>
      </c>
      <c r="X8" s="17">
        <f t="shared" si="5"/>
        <v>0.1533753473837931</v>
      </c>
      <c r="Z8" s="13" t="s">
        <v>136</v>
      </c>
      <c r="AA8" s="16">
        <v>5525810</v>
      </c>
      <c r="AB8" s="17">
        <f t="shared" si="6"/>
        <v>0.16357115036151176</v>
      </c>
      <c r="AD8" s="13" t="s">
        <v>136</v>
      </c>
      <c r="AE8" s="16">
        <v>5148989</v>
      </c>
      <c r="AF8" s="17">
        <f t="shared" si="7"/>
        <v>0.14589749479100345</v>
      </c>
      <c r="AH8" s="13" t="s">
        <v>84</v>
      </c>
      <c r="AI8" s="16">
        <v>5176143</v>
      </c>
      <c r="AJ8" s="17">
        <f t="shared" si="8"/>
        <v>0.15256997104463477</v>
      </c>
      <c r="AL8" s="13" t="s">
        <v>22</v>
      </c>
      <c r="AM8" s="16">
        <v>4754</v>
      </c>
      <c r="AN8" s="17">
        <f t="shared" si="9"/>
        <v>0.14735145522735021</v>
      </c>
      <c r="AP8" s="13" t="s">
        <v>22</v>
      </c>
      <c r="AQ8" s="42">
        <v>4907</v>
      </c>
      <c r="AR8" s="17">
        <f t="shared" si="10"/>
        <v>0.14299868862013695</v>
      </c>
      <c r="AT8" s="13" t="s">
        <v>1</v>
      </c>
      <c r="AU8" s="42">
        <v>4272</v>
      </c>
      <c r="AV8" s="17">
        <f t="shared" si="11"/>
        <v>0.11955000839536575</v>
      </c>
      <c r="AX8" s="13" t="s">
        <v>22</v>
      </c>
      <c r="AY8" s="42">
        <v>4145</v>
      </c>
      <c r="AZ8" s="17">
        <f t="shared" si="12"/>
        <v>0.12736211399600553</v>
      </c>
      <c r="BB8" s="13" t="s">
        <v>1</v>
      </c>
      <c r="BC8" s="42">
        <v>3784</v>
      </c>
      <c r="BD8" s="17">
        <f t="shared" si="13"/>
        <v>0.11391414293455356</v>
      </c>
      <c r="BF8" s="13" t="s">
        <v>1</v>
      </c>
      <c r="BG8" s="42">
        <v>3892</v>
      </c>
      <c r="BH8" s="17">
        <f t="shared" si="14"/>
        <v>0.1150152191258607</v>
      </c>
      <c r="BJ8" s="13" t="s">
        <v>22</v>
      </c>
      <c r="BK8" s="42">
        <v>3870</v>
      </c>
      <c r="BL8" s="17">
        <f t="shared" si="15"/>
        <v>0.10985891503676158</v>
      </c>
    </row>
    <row r="9" spans="2:64" s="12" customFormat="1" ht="12.75" customHeight="1" x14ac:dyDescent="0.2">
      <c r="B9" s="13" t="s">
        <v>140</v>
      </c>
      <c r="C9" s="16">
        <v>2881486</v>
      </c>
      <c r="D9" s="17">
        <f t="shared" si="0"/>
        <v>0.10191629022476728</v>
      </c>
      <c r="F9" s="13" t="s">
        <v>140</v>
      </c>
      <c r="G9" s="16">
        <v>2891964</v>
      </c>
      <c r="H9" s="17">
        <f t="shared" si="1"/>
        <v>0.10380769349499584</v>
      </c>
      <c r="J9" s="13" t="s">
        <v>179</v>
      </c>
      <c r="K9" s="16">
        <v>2895395</v>
      </c>
      <c r="L9" s="17">
        <f t="shared" si="2"/>
        <v>9.9630443845894548E-2</v>
      </c>
      <c r="N9" s="13" t="s">
        <v>179</v>
      </c>
      <c r="O9" s="16">
        <v>2970560</v>
      </c>
      <c r="P9" s="17">
        <f t="shared" si="3"/>
        <v>9.8584641211423962E-2</v>
      </c>
      <c r="R9" s="13" t="s">
        <v>140</v>
      </c>
      <c r="S9" s="16">
        <v>3082066</v>
      </c>
      <c r="T9" s="17">
        <f t="shared" si="4"/>
        <v>9.9307373292127785E-2</v>
      </c>
      <c r="V9" s="13" t="s">
        <v>140</v>
      </c>
      <c r="W9" s="16">
        <v>3170315</v>
      </c>
      <c r="X9" s="17">
        <f t="shared" si="5"/>
        <v>9.7182091334732365E-2</v>
      </c>
      <c r="Z9" s="13" t="s">
        <v>140</v>
      </c>
      <c r="AA9" s="16">
        <v>3389070</v>
      </c>
      <c r="AB9" s="17">
        <f t="shared" si="6"/>
        <v>0.10032087215370936</v>
      </c>
      <c r="AD9" s="13" t="s">
        <v>140</v>
      </c>
      <c r="AE9" s="16">
        <v>3492170</v>
      </c>
      <c r="AF9" s="17">
        <f t="shared" si="7"/>
        <v>9.8951241570781862E-2</v>
      </c>
      <c r="AH9" s="13" t="s">
        <v>80</v>
      </c>
      <c r="AI9" s="16">
        <v>3742993</v>
      </c>
      <c r="AJ9" s="17">
        <f t="shared" si="8"/>
        <v>0.11032700094071408</v>
      </c>
      <c r="AL9" s="13" t="s">
        <v>1</v>
      </c>
      <c r="AM9" s="16">
        <v>3598</v>
      </c>
      <c r="AN9" s="17">
        <f t="shared" si="9"/>
        <v>0.11152093729659363</v>
      </c>
      <c r="AP9" s="13" t="s">
        <v>1</v>
      </c>
      <c r="AQ9" s="42">
        <v>3829</v>
      </c>
      <c r="AR9" s="17">
        <f t="shared" si="10"/>
        <v>0.11158385545679732</v>
      </c>
      <c r="AT9" s="13" t="s">
        <v>22</v>
      </c>
      <c r="AU9" s="42">
        <v>4253</v>
      </c>
      <c r="AV9" s="17">
        <f t="shared" si="11"/>
        <v>0.11901830189735266</v>
      </c>
      <c r="AX9" s="13" t="s">
        <v>1</v>
      </c>
      <c r="AY9" s="42">
        <v>3886</v>
      </c>
      <c r="AZ9" s="17">
        <f t="shared" si="12"/>
        <v>0.11940390228913812</v>
      </c>
      <c r="BB9" s="13" t="s">
        <v>22</v>
      </c>
      <c r="BC9" s="42">
        <v>3716</v>
      </c>
      <c r="BD9" s="17">
        <f t="shared" si="13"/>
        <v>0.11186706002769582</v>
      </c>
      <c r="BF9" s="13" t="s">
        <v>22</v>
      </c>
      <c r="BG9" s="42">
        <v>3789</v>
      </c>
      <c r="BH9" s="17">
        <f t="shared" si="14"/>
        <v>0.11197139395372203</v>
      </c>
      <c r="BJ9" s="13" t="s">
        <v>62</v>
      </c>
      <c r="BK9" s="42">
        <v>3544</v>
      </c>
      <c r="BL9" s="17">
        <f t="shared" si="15"/>
        <v>0.10060464984245039</v>
      </c>
    </row>
    <row r="10" spans="2:64" s="12" customFormat="1" ht="12.75" customHeight="1" x14ac:dyDescent="0.2">
      <c r="B10" s="13" t="s">
        <v>179</v>
      </c>
      <c r="C10" s="16">
        <v>2851048</v>
      </c>
      <c r="D10" s="17">
        <f t="shared" si="0"/>
        <v>0.10083971791386191</v>
      </c>
      <c r="F10" s="13" t="s">
        <v>179</v>
      </c>
      <c r="G10" s="16">
        <v>2815190</v>
      </c>
      <c r="H10" s="17">
        <f t="shared" si="1"/>
        <v>0.1010518736229695</v>
      </c>
      <c r="J10" s="13" t="s">
        <v>140</v>
      </c>
      <c r="K10" s="16">
        <v>2882227</v>
      </c>
      <c r="L10" s="17">
        <f t="shared" si="2"/>
        <v>9.9177333412063334E-2</v>
      </c>
      <c r="N10" s="13" t="s">
        <v>140</v>
      </c>
      <c r="O10" s="16">
        <v>2919558</v>
      </c>
      <c r="P10" s="17">
        <f t="shared" si="3"/>
        <v>9.6892026394330533E-2</v>
      </c>
      <c r="R10" s="13" t="s">
        <v>179</v>
      </c>
      <c r="S10" s="16">
        <v>3023293</v>
      </c>
      <c r="T10" s="17">
        <f t="shared" si="4"/>
        <v>9.7413646081062788E-2</v>
      </c>
      <c r="V10" s="13" t="s">
        <v>179</v>
      </c>
      <c r="W10" s="16">
        <v>3127312</v>
      </c>
      <c r="X10" s="17">
        <f t="shared" si="5"/>
        <v>9.5863887473706735E-2</v>
      </c>
      <c r="Z10" s="13" t="s">
        <v>179</v>
      </c>
      <c r="AA10" s="16">
        <v>3193683</v>
      </c>
      <c r="AB10" s="17">
        <f t="shared" si="6"/>
        <v>9.4537163275611E-2</v>
      </c>
      <c r="AD10" s="13" t="s">
        <v>141</v>
      </c>
      <c r="AE10" s="16">
        <v>3106518</v>
      </c>
      <c r="AF10" s="17">
        <f t="shared" si="7"/>
        <v>8.8023725380488957E-2</v>
      </c>
      <c r="AH10" s="13" t="s">
        <v>81</v>
      </c>
      <c r="AI10" s="16">
        <v>3184345</v>
      </c>
      <c r="AJ10" s="17">
        <f t="shared" si="8"/>
        <v>9.3860510508718076E-2</v>
      </c>
      <c r="AL10" s="13" t="s">
        <v>4</v>
      </c>
      <c r="AM10" s="16">
        <v>3053</v>
      </c>
      <c r="AN10" s="17">
        <f t="shared" si="9"/>
        <v>9.4628521836159066E-2</v>
      </c>
      <c r="AP10" s="13" t="s">
        <v>4</v>
      </c>
      <c r="AQ10" s="42">
        <v>3149</v>
      </c>
      <c r="AR10" s="17">
        <f t="shared" si="10"/>
        <v>9.1767448637622026E-2</v>
      </c>
      <c r="AT10" s="13" t="s">
        <v>4</v>
      </c>
      <c r="AU10" s="42">
        <v>3152</v>
      </c>
      <c r="AV10" s="17">
        <f t="shared" si="11"/>
        <v>8.8207309565120059E-2</v>
      </c>
      <c r="AX10" s="13" t="s">
        <v>4</v>
      </c>
      <c r="AY10" s="42">
        <v>2741</v>
      </c>
      <c r="AZ10" s="17">
        <f t="shared" si="12"/>
        <v>8.4221846673836226E-2</v>
      </c>
      <c r="BB10" s="13" t="s">
        <v>4</v>
      </c>
      <c r="BC10" s="42">
        <v>2926</v>
      </c>
      <c r="BD10" s="17">
        <f t="shared" si="13"/>
        <v>8.808477331567223E-2</v>
      </c>
      <c r="BF10" s="13" t="s">
        <v>4</v>
      </c>
      <c r="BG10" s="42">
        <v>3012</v>
      </c>
      <c r="BH10" s="17">
        <f t="shared" si="14"/>
        <v>8.9009722509530417E-2</v>
      </c>
      <c r="BJ10" s="13" t="s">
        <v>4</v>
      </c>
      <c r="BK10" s="42">
        <v>3088</v>
      </c>
      <c r="BL10" s="17">
        <f t="shared" si="15"/>
        <v>8.7660033497033524E-2</v>
      </c>
    </row>
    <row r="11" spans="2:64" s="12" customFormat="1" ht="12.75" customHeight="1" x14ac:dyDescent="0.2">
      <c r="B11" s="13" t="s">
        <v>83</v>
      </c>
      <c r="C11" s="16">
        <v>1734349</v>
      </c>
      <c r="D11" s="17">
        <f t="shared" si="0"/>
        <v>6.1342798831934255E-2</v>
      </c>
      <c r="F11" s="13" t="s">
        <v>83</v>
      </c>
      <c r="G11" s="16">
        <v>1822125</v>
      </c>
      <c r="H11" s="17">
        <f t="shared" si="1"/>
        <v>6.5405583717352403E-2</v>
      </c>
      <c r="J11" s="13" t="s">
        <v>83</v>
      </c>
      <c r="K11" s="16">
        <v>1842789</v>
      </c>
      <c r="L11" s="17">
        <f t="shared" si="2"/>
        <v>6.3410307051138856E-2</v>
      </c>
      <c r="N11" s="13" t="s">
        <v>83</v>
      </c>
      <c r="O11" s="16">
        <v>1934381</v>
      </c>
      <c r="P11" s="17">
        <f t="shared" si="3"/>
        <v>6.4196736255519332E-2</v>
      </c>
      <c r="R11" s="13" t="s">
        <v>83</v>
      </c>
      <c r="S11" s="16">
        <v>2016954</v>
      </c>
      <c r="T11" s="17">
        <f t="shared" si="4"/>
        <v>6.4988356443713494E-2</v>
      </c>
      <c r="V11" s="13" t="s">
        <v>83</v>
      </c>
      <c r="W11" s="16">
        <v>2080117</v>
      </c>
      <c r="X11" s="17">
        <f t="shared" si="5"/>
        <v>6.3763417919332779E-2</v>
      </c>
      <c r="Z11" s="13" t="s">
        <v>83</v>
      </c>
      <c r="AA11" s="16">
        <v>2287065</v>
      </c>
      <c r="AB11" s="17">
        <f t="shared" si="6"/>
        <v>6.7700093380255733E-2</v>
      </c>
      <c r="AD11" s="13" t="s">
        <v>144</v>
      </c>
      <c r="AE11" s="16">
        <v>2666158</v>
      </c>
      <c r="AF11" s="17">
        <f t="shared" si="7"/>
        <v>7.5546048538264923E-2</v>
      </c>
      <c r="AH11" s="13" t="s">
        <v>83</v>
      </c>
      <c r="AI11" s="16">
        <v>2434654</v>
      </c>
      <c r="AJ11" s="17">
        <f t="shared" si="8"/>
        <v>7.1762911164491447E-2</v>
      </c>
      <c r="AL11" s="13" t="s">
        <v>12</v>
      </c>
      <c r="AM11" s="16">
        <v>2446</v>
      </c>
      <c r="AN11" s="17">
        <f t="shared" si="9"/>
        <v>7.5814400396739298E-2</v>
      </c>
      <c r="AP11" s="13" t="s">
        <v>12</v>
      </c>
      <c r="AQ11" s="42">
        <v>2566</v>
      </c>
      <c r="AR11" s="17">
        <f t="shared" si="10"/>
        <v>7.4777793967652634E-2</v>
      </c>
      <c r="AT11" s="13" t="s">
        <v>12</v>
      </c>
      <c r="AU11" s="42">
        <v>3089</v>
      </c>
      <c r="AV11" s="17">
        <f t="shared" si="11"/>
        <v>8.6444282755918728E-2</v>
      </c>
      <c r="AX11" s="13" t="s">
        <v>54</v>
      </c>
      <c r="AY11" s="42">
        <v>1703</v>
      </c>
      <c r="AZ11" s="17">
        <f t="shared" si="12"/>
        <v>5.2327546474112765E-2</v>
      </c>
      <c r="BB11" s="13" t="s">
        <v>49</v>
      </c>
      <c r="BC11" s="42">
        <v>1759</v>
      </c>
      <c r="BD11" s="17">
        <f t="shared" si="13"/>
        <v>5.2953218134746224E-2</v>
      </c>
      <c r="BF11" s="13" t="s">
        <v>49</v>
      </c>
      <c r="BG11" s="42">
        <v>1902</v>
      </c>
      <c r="BH11" s="17">
        <f t="shared" si="14"/>
        <v>5.6207334732113833E-2</v>
      </c>
      <c r="BJ11" s="13" t="s">
        <v>49</v>
      </c>
      <c r="BK11" s="42">
        <v>1857</v>
      </c>
      <c r="BL11" s="17">
        <f t="shared" si="15"/>
        <v>5.2715246827717374E-2</v>
      </c>
    </row>
    <row r="12" spans="2:64" s="12" customFormat="1" ht="12.75" customHeight="1" x14ac:dyDescent="0.2">
      <c r="B12" s="13" t="s">
        <v>144</v>
      </c>
      <c r="C12" s="16">
        <v>1675728</v>
      </c>
      <c r="D12" s="17">
        <f t="shared" si="0"/>
        <v>5.9269412097011337E-2</v>
      </c>
      <c r="F12" s="13" t="s">
        <v>144</v>
      </c>
      <c r="G12" s="16">
        <v>1548342</v>
      </c>
      <c r="H12" s="17">
        <f t="shared" si="1"/>
        <v>5.5578081802342236E-2</v>
      </c>
      <c r="J12" s="13" t="s">
        <v>144</v>
      </c>
      <c r="K12" s="16">
        <v>1498219</v>
      </c>
      <c r="L12" s="17">
        <f t="shared" si="2"/>
        <v>5.1553665026137119E-2</v>
      </c>
      <c r="N12" s="13" t="s">
        <v>144</v>
      </c>
      <c r="O12" s="16">
        <v>1488565</v>
      </c>
      <c r="P12" s="17">
        <f t="shared" si="3"/>
        <v>4.9401340637752915E-2</v>
      </c>
      <c r="R12" s="13" t="s">
        <v>144</v>
      </c>
      <c r="S12" s="16">
        <v>1508229</v>
      </c>
      <c r="T12" s="17">
        <f t="shared" si="4"/>
        <v>4.8596707634752982E-2</v>
      </c>
      <c r="V12" s="13" t="s">
        <v>144</v>
      </c>
      <c r="W12" s="16">
        <v>1574361</v>
      </c>
      <c r="X12" s="17">
        <f t="shared" si="5"/>
        <v>4.8260092292355991E-2</v>
      </c>
      <c r="Z12" s="13" t="s">
        <v>144</v>
      </c>
      <c r="AA12" s="16">
        <v>1613910</v>
      </c>
      <c r="AB12" s="17">
        <f t="shared" si="6"/>
        <v>4.7773831398464202E-2</v>
      </c>
      <c r="AD12" s="13" t="s">
        <v>83</v>
      </c>
      <c r="AE12" s="16">
        <v>2321338</v>
      </c>
      <c r="AF12" s="17">
        <f t="shared" si="7"/>
        <v>6.5775514137466282E-2</v>
      </c>
      <c r="AH12" s="13" t="s">
        <v>86</v>
      </c>
      <c r="AI12" s="16">
        <v>1638217</v>
      </c>
      <c r="AJ12" s="17">
        <f t="shared" si="8"/>
        <v>4.8287444967194386E-2</v>
      </c>
      <c r="AL12" s="13" t="s">
        <v>49</v>
      </c>
      <c r="AM12" s="16">
        <v>1752</v>
      </c>
      <c r="AN12" s="17">
        <f t="shared" si="9"/>
        <v>5.4303691535195119E-2</v>
      </c>
      <c r="AP12" s="13" t="s">
        <v>49</v>
      </c>
      <c r="AQ12" s="42">
        <v>1844</v>
      </c>
      <c r="AR12" s="17">
        <f t="shared" si="10"/>
        <v>5.3737432609645926E-2</v>
      </c>
      <c r="AT12" s="13" t="s">
        <v>49</v>
      </c>
      <c r="AU12" s="42">
        <v>1898</v>
      </c>
      <c r="AV12" s="17">
        <f t="shared" si="11"/>
        <v>5.3114680696255669E-2</v>
      </c>
      <c r="AX12" s="13" t="s">
        <v>12</v>
      </c>
      <c r="AY12" s="42">
        <v>1488</v>
      </c>
      <c r="AZ12" s="17">
        <f t="shared" si="12"/>
        <v>4.5721308956829007E-2</v>
      </c>
      <c r="BB12" s="13" t="s">
        <v>12</v>
      </c>
      <c r="BC12" s="42">
        <v>1471</v>
      </c>
      <c r="BD12" s="17">
        <f t="shared" si="13"/>
        <v>4.4283219940995842E-2</v>
      </c>
      <c r="BF12" s="13" t="s">
        <v>12</v>
      </c>
      <c r="BG12" s="42">
        <v>1521</v>
      </c>
      <c r="BH12" s="17">
        <f t="shared" si="14"/>
        <v>4.4948136765270839E-2</v>
      </c>
      <c r="BJ12" s="13" t="s">
        <v>12</v>
      </c>
      <c r="BK12" s="42">
        <v>1545</v>
      </c>
      <c r="BL12" s="17">
        <f t="shared" si="15"/>
        <v>4.3858404065063729E-2</v>
      </c>
    </row>
    <row r="13" spans="2:64" s="12" customFormat="1" ht="12.75" customHeight="1" x14ac:dyDescent="0.2">
      <c r="B13" s="13" t="s">
        <v>166</v>
      </c>
      <c r="C13" s="16">
        <v>1276289</v>
      </c>
      <c r="D13" s="17">
        <f t="shared" si="0"/>
        <v>4.5141513835110773E-2</v>
      </c>
      <c r="F13" s="13" t="s">
        <v>166</v>
      </c>
      <c r="G13" s="16">
        <v>1157694</v>
      </c>
      <c r="H13" s="17">
        <f t="shared" si="1"/>
        <v>4.1555684618825035E-2</v>
      </c>
      <c r="J13" s="13" t="s">
        <v>143</v>
      </c>
      <c r="K13" s="16">
        <v>1225149</v>
      </c>
      <c r="L13" s="17">
        <f t="shared" si="2"/>
        <v>4.2157335578514803E-2</v>
      </c>
      <c r="N13" s="13" t="s">
        <v>143</v>
      </c>
      <c r="O13" s="16">
        <v>1333395</v>
      </c>
      <c r="P13" s="17">
        <f t="shared" si="3"/>
        <v>4.4251679032945523E-2</v>
      </c>
      <c r="R13" s="13" t="s">
        <v>143</v>
      </c>
      <c r="S13" s="16">
        <v>1356429</v>
      </c>
      <c r="T13" s="17">
        <f t="shared" si="4"/>
        <v>4.3705553692642403E-2</v>
      </c>
      <c r="V13" s="13" t="s">
        <v>143</v>
      </c>
      <c r="W13" s="16">
        <v>1443843</v>
      </c>
      <c r="X13" s="17">
        <f t="shared" si="5"/>
        <v>4.4259224177728075E-2</v>
      </c>
      <c r="Z13" s="13" t="s">
        <v>143</v>
      </c>
      <c r="AA13" s="16">
        <v>1467668</v>
      </c>
      <c r="AB13" s="17">
        <f t="shared" si="6"/>
        <v>4.3444878327119331E-2</v>
      </c>
      <c r="AD13" s="13" t="s">
        <v>143</v>
      </c>
      <c r="AE13" s="16">
        <v>1545649</v>
      </c>
      <c r="AF13" s="17">
        <f t="shared" si="7"/>
        <v>4.3796232022678565E-2</v>
      </c>
      <c r="AH13" s="13" t="s">
        <v>85</v>
      </c>
      <c r="AI13" s="16">
        <v>973022</v>
      </c>
      <c r="AJ13" s="17">
        <f t="shared" si="8"/>
        <v>2.8680416743855918E-2</v>
      </c>
      <c r="AL13" s="13" t="s">
        <v>24</v>
      </c>
      <c r="AM13" s="16">
        <v>1206</v>
      </c>
      <c r="AN13" s="17">
        <f t="shared" si="9"/>
        <v>3.7380280817034997E-2</v>
      </c>
      <c r="AP13" s="13" t="s">
        <v>24</v>
      </c>
      <c r="AQ13" s="42">
        <v>1549</v>
      </c>
      <c r="AR13" s="17">
        <f t="shared" si="10"/>
        <v>4.514060906309194E-2</v>
      </c>
      <c r="AT13" s="13" t="s">
        <v>24</v>
      </c>
      <c r="AU13" s="42">
        <v>1566</v>
      </c>
      <c r="AV13" s="17">
        <f t="shared" si="11"/>
        <v>4.3823809257289979E-2</v>
      </c>
      <c r="AX13" s="13" t="s">
        <v>24</v>
      </c>
      <c r="AY13" s="42">
        <v>1396</v>
      </c>
      <c r="AZ13" s="17">
        <f t="shared" si="12"/>
        <v>4.2894453833154093E-2</v>
      </c>
      <c r="BB13" s="13" t="s">
        <v>24</v>
      </c>
      <c r="BC13" s="42">
        <v>1439</v>
      </c>
      <c r="BD13" s="17">
        <f t="shared" si="13"/>
        <v>4.3319886808356918E-2</v>
      </c>
      <c r="BF13" s="13" t="s">
        <v>24</v>
      </c>
      <c r="BG13" s="42">
        <v>1421</v>
      </c>
      <c r="BH13" s="17">
        <f t="shared" si="14"/>
        <v>4.1992966695233308E-2</v>
      </c>
      <c r="BJ13" s="13" t="s">
        <v>24</v>
      </c>
      <c r="BK13" s="42">
        <v>1449</v>
      </c>
      <c r="BL13" s="17">
        <f t="shared" si="15"/>
        <v>4.1133221676554914E-2</v>
      </c>
    </row>
    <row r="14" spans="2:64" s="12" customFormat="1" ht="12.75" customHeight="1" x14ac:dyDescent="0.2">
      <c r="B14" s="13" t="s">
        <v>139</v>
      </c>
      <c r="C14" s="16">
        <v>982021</v>
      </c>
      <c r="D14" s="17">
        <f t="shared" si="0"/>
        <v>3.4733445605085775E-2</v>
      </c>
      <c r="F14" s="13" t="s">
        <v>139</v>
      </c>
      <c r="G14" s="16">
        <v>865883</v>
      </c>
      <c r="H14" s="17">
        <f t="shared" si="1"/>
        <v>3.1081063618540027E-2</v>
      </c>
      <c r="J14" s="13" t="s">
        <v>139</v>
      </c>
      <c r="K14" s="16">
        <v>918888</v>
      </c>
      <c r="L14" s="17">
        <f t="shared" si="2"/>
        <v>3.1618904945496677E-2</v>
      </c>
      <c r="N14" s="13" t="s">
        <v>139</v>
      </c>
      <c r="O14" s="16">
        <v>916664</v>
      </c>
      <c r="P14" s="17">
        <f t="shared" si="3"/>
        <v>3.0421533835852072E-2</v>
      </c>
      <c r="R14" s="13" t="s">
        <v>139</v>
      </c>
      <c r="S14" s="16">
        <v>759339</v>
      </c>
      <c r="T14" s="17">
        <f t="shared" si="4"/>
        <v>2.4466692643269488E-2</v>
      </c>
      <c r="V14" s="13" t="s">
        <v>139</v>
      </c>
      <c r="W14" s="16">
        <v>764019</v>
      </c>
      <c r="X14" s="17">
        <f t="shared" si="5"/>
        <v>2.3420058965582566E-2</v>
      </c>
      <c r="Z14" s="13" t="s">
        <v>139</v>
      </c>
      <c r="AA14" s="16">
        <v>736357</v>
      </c>
      <c r="AB14" s="17">
        <f t="shared" si="6"/>
        <v>2.1797123239262972E-2</v>
      </c>
      <c r="AD14" s="13" t="s">
        <v>139</v>
      </c>
      <c r="AE14" s="16">
        <v>762674</v>
      </c>
      <c r="AF14" s="17">
        <f t="shared" si="7"/>
        <v>2.1610499836421045E-2</v>
      </c>
      <c r="AH14" s="13" t="s">
        <v>87</v>
      </c>
      <c r="AI14" s="16">
        <v>769938</v>
      </c>
      <c r="AJ14" s="17">
        <f t="shared" si="8"/>
        <v>2.2694392014703614E-2</v>
      </c>
      <c r="AL14" s="13" t="s">
        <v>74</v>
      </c>
      <c r="AM14" s="16">
        <v>676</v>
      </c>
      <c r="AN14" s="17">
        <f t="shared" si="9"/>
        <v>2.0952794222483959E-2</v>
      </c>
      <c r="AP14" s="13" t="s">
        <v>10</v>
      </c>
      <c r="AQ14" s="42">
        <v>724</v>
      </c>
      <c r="AR14" s="17">
        <f t="shared" si="10"/>
        <v>2.1098644907474866E-2</v>
      </c>
      <c r="AT14" s="13" t="s">
        <v>10</v>
      </c>
      <c r="AU14" s="42">
        <v>783</v>
      </c>
      <c r="AV14" s="17">
        <f t="shared" si="11"/>
        <v>2.191190462864499E-2</v>
      </c>
      <c r="AX14" s="13" t="s">
        <v>52</v>
      </c>
      <c r="AY14" s="42">
        <v>1222</v>
      </c>
      <c r="AZ14" s="17">
        <f t="shared" si="12"/>
        <v>3.7548010447073281E-2</v>
      </c>
      <c r="BB14" s="13" t="s">
        <v>52</v>
      </c>
      <c r="BC14" s="42">
        <v>1288</v>
      </c>
      <c r="BD14" s="17">
        <f t="shared" si="13"/>
        <v>3.877415858871696E-2</v>
      </c>
      <c r="BF14" s="13" t="s">
        <v>52</v>
      </c>
      <c r="BG14" s="42">
        <v>1269</v>
      </c>
      <c r="BH14" s="17">
        <f t="shared" si="14"/>
        <v>3.7501108188776264E-2</v>
      </c>
      <c r="BJ14" s="13" t="s">
        <v>52</v>
      </c>
      <c r="BK14" s="42">
        <v>1260</v>
      </c>
      <c r="BL14" s="17">
        <f t="shared" si="15"/>
        <v>3.5768018849178185E-2</v>
      </c>
    </row>
    <row r="15" spans="2:64" s="12" customFormat="1" ht="12.75" customHeight="1" x14ac:dyDescent="0.2">
      <c r="B15" s="13" t="s">
        <v>90</v>
      </c>
      <c r="C15" s="16">
        <v>647983</v>
      </c>
      <c r="D15" s="17">
        <f t="shared" si="0"/>
        <v>2.291873827903914E-2</v>
      </c>
      <c r="F15" s="13" t="s">
        <v>90</v>
      </c>
      <c r="G15" s="16">
        <v>688430</v>
      </c>
      <c r="H15" s="17">
        <f t="shared" si="1"/>
        <v>2.471134856200146E-2</v>
      </c>
      <c r="J15" s="13" t="s">
        <v>90</v>
      </c>
      <c r="K15" s="16">
        <v>705717</v>
      </c>
      <c r="L15" s="17">
        <f t="shared" si="2"/>
        <v>2.4283698058328196E-2</v>
      </c>
      <c r="N15" s="13" t="s">
        <v>90</v>
      </c>
      <c r="O15" s="16">
        <v>747582</v>
      </c>
      <c r="P15" s="17">
        <f t="shared" si="3"/>
        <v>2.4810171565670697E-2</v>
      </c>
      <c r="R15" s="13" t="s">
        <v>90</v>
      </c>
      <c r="S15" s="16">
        <v>495383</v>
      </c>
      <c r="T15" s="17">
        <f t="shared" si="4"/>
        <v>1.596175568711836E-2</v>
      </c>
      <c r="V15" s="13" t="s">
        <v>89</v>
      </c>
      <c r="W15" s="16">
        <v>511751</v>
      </c>
      <c r="X15" s="17">
        <f t="shared" si="5"/>
        <v>1.5687094948811278E-2</v>
      </c>
      <c r="Z15" s="13" t="s">
        <v>89</v>
      </c>
      <c r="AA15" s="16">
        <v>479777</v>
      </c>
      <c r="AB15" s="17">
        <f t="shared" si="6"/>
        <v>1.4202022112051453E-2</v>
      </c>
      <c r="AD15" s="13" t="s">
        <v>89</v>
      </c>
      <c r="AE15" s="16">
        <v>461705</v>
      </c>
      <c r="AF15" s="17">
        <f t="shared" si="7"/>
        <v>1.3082491112814622E-2</v>
      </c>
      <c r="AH15" s="13" t="s">
        <v>89</v>
      </c>
      <c r="AI15" s="16">
        <v>423770</v>
      </c>
      <c r="AJ15" s="17">
        <f t="shared" si="8"/>
        <v>1.249087914100999E-2</v>
      </c>
      <c r="AL15" s="13" t="s">
        <v>6</v>
      </c>
      <c r="AM15" s="16">
        <v>372</v>
      </c>
      <c r="AN15" s="17">
        <f t="shared" si="9"/>
        <v>1.1530235873911292E-2</v>
      </c>
      <c r="AP15" s="13" t="s">
        <v>3</v>
      </c>
      <c r="AQ15" s="42">
        <v>431</v>
      </c>
      <c r="AR15" s="17">
        <f t="shared" si="10"/>
        <v>1.2560104910389043E-2</v>
      </c>
      <c r="AT15" s="13" t="s">
        <v>3</v>
      </c>
      <c r="AU15" s="42">
        <v>440</v>
      </c>
      <c r="AV15" s="17">
        <f t="shared" si="11"/>
        <v>1.2313203111882241E-2</v>
      </c>
      <c r="AX15" s="13" t="s">
        <v>10</v>
      </c>
      <c r="AY15" s="42">
        <v>703</v>
      </c>
      <c r="AZ15" s="17">
        <f t="shared" si="12"/>
        <v>2.1600860347211554E-2</v>
      </c>
      <c r="BB15" s="13" t="s">
        <v>58</v>
      </c>
      <c r="BC15" s="42">
        <v>987</v>
      </c>
      <c r="BD15" s="17">
        <f t="shared" si="13"/>
        <v>2.9712806309832019E-2</v>
      </c>
      <c r="BF15" s="13" t="s">
        <v>58</v>
      </c>
      <c r="BG15" s="42">
        <v>1025</v>
      </c>
      <c r="BH15" s="17">
        <f t="shared" si="14"/>
        <v>3.0290493217884688E-2</v>
      </c>
      <c r="BJ15" s="13" t="s">
        <v>58</v>
      </c>
      <c r="BK15" s="42">
        <v>997</v>
      </c>
      <c r="BL15" s="17">
        <f t="shared" si="15"/>
        <v>2.8302154597325914E-2</v>
      </c>
    </row>
    <row r="16" spans="2:64" s="12" customFormat="1" ht="12.75" customHeight="1" x14ac:dyDescent="0.2">
      <c r="B16" s="13" t="s">
        <v>89</v>
      </c>
      <c r="C16" s="16">
        <v>477878</v>
      </c>
      <c r="D16" s="17">
        <f t="shared" si="0"/>
        <v>1.690223479830592E-2</v>
      </c>
      <c r="F16" s="13" t="s">
        <v>89</v>
      </c>
      <c r="G16" s="16">
        <v>459414</v>
      </c>
      <c r="H16" s="17">
        <f t="shared" si="1"/>
        <v>1.649076810752486E-2</v>
      </c>
      <c r="J16" s="13" t="s">
        <v>89</v>
      </c>
      <c r="K16" s="16">
        <v>454761</v>
      </c>
      <c r="L16" s="17">
        <f t="shared" si="2"/>
        <v>1.5648310601421515E-2</v>
      </c>
      <c r="N16" s="13" t="s">
        <v>89</v>
      </c>
      <c r="O16" s="16">
        <v>451238</v>
      </c>
      <c r="P16" s="17">
        <f t="shared" si="3"/>
        <v>1.4975336748276596E-2</v>
      </c>
      <c r="R16" s="13" t="s">
        <v>89</v>
      </c>
      <c r="S16" s="16">
        <v>473255</v>
      </c>
      <c r="T16" s="17">
        <f t="shared" si="4"/>
        <v>1.5248768503778288E-2</v>
      </c>
      <c r="V16" s="13" t="s">
        <v>90</v>
      </c>
      <c r="W16" s="16">
        <v>362459</v>
      </c>
      <c r="X16" s="17">
        <f t="shared" si="5"/>
        <v>1.1110733048008088E-2</v>
      </c>
      <c r="Z16" s="13" t="s">
        <v>147</v>
      </c>
      <c r="AA16" s="16">
        <v>379526</v>
      </c>
      <c r="AB16" s="17">
        <f t="shared" si="6"/>
        <v>1.1234462352506351E-2</v>
      </c>
      <c r="AD16" s="13" t="s">
        <v>90</v>
      </c>
      <c r="AE16" s="16">
        <v>357761</v>
      </c>
      <c r="AF16" s="17">
        <f t="shared" si="7"/>
        <v>1.0137219876353238E-2</v>
      </c>
      <c r="AH16" s="13" t="s">
        <v>90</v>
      </c>
      <c r="AI16" s="16">
        <v>345045</v>
      </c>
      <c r="AJ16" s="17">
        <f t="shared" si="8"/>
        <v>1.0170411763951653E-2</v>
      </c>
      <c r="AL16" s="13" t="s">
        <v>0</v>
      </c>
      <c r="AM16" s="16">
        <v>333</v>
      </c>
      <c r="AN16" s="17">
        <f t="shared" si="9"/>
        <v>1.032142082261414E-2</v>
      </c>
      <c r="AP16" s="13" t="s">
        <v>6</v>
      </c>
      <c r="AQ16" s="42">
        <v>329</v>
      </c>
      <c r="AR16" s="17">
        <f t="shared" si="10"/>
        <v>9.5876438875127489E-3</v>
      </c>
      <c r="AT16" s="13" t="s">
        <v>6</v>
      </c>
      <c r="AU16" s="42">
        <v>294</v>
      </c>
      <c r="AV16" s="17">
        <f t="shared" si="11"/>
        <v>8.2274584429394976E-3</v>
      </c>
      <c r="AX16" s="13" t="s">
        <v>3</v>
      </c>
      <c r="AY16" s="42">
        <v>345</v>
      </c>
      <c r="AZ16" s="17">
        <f t="shared" si="12"/>
        <v>1.0600706713780919E-2</v>
      </c>
      <c r="BB16" s="13" t="s">
        <v>10</v>
      </c>
      <c r="BC16" s="42">
        <v>785</v>
      </c>
      <c r="BD16" s="17">
        <f t="shared" si="13"/>
        <v>2.3631765910048768E-2</v>
      </c>
      <c r="BF16" s="13" t="s">
        <v>10</v>
      </c>
      <c r="BG16" s="42">
        <v>853</v>
      </c>
      <c r="BH16" s="17">
        <f t="shared" si="14"/>
        <v>2.5207600697420136E-2</v>
      </c>
      <c r="BJ16" s="13" t="s">
        <v>10</v>
      </c>
      <c r="BK16" s="42">
        <v>910</v>
      </c>
      <c r="BL16" s="17">
        <f t="shared" si="15"/>
        <v>2.5832458057739802E-2</v>
      </c>
    </row>
    <row r="17" spans="2:64" s="12" customFormat="1" ht="12.75" customHeight="1" x14ac:dyDescent="0.2">
      <c r="B17" s="13" t="s">
        <v>88</v>
      </c>
      <c r="C17" s="16">
        <v>391337</v>
      </c>
      <c r="D17" s="17">
        <f t="shared" si="0"/>
        <v>1.3841335778723114E-2</v>
      </c>
      <c r="F17" s="13" t="s">
        <v>88</v>
      </c>
      <c r="G17" s="16">
        <v>367980</v>
      </c>
      <c r="H17" s="17">
        <f t="shared" si="1"/>
        <v>1.3208724262227528E-2</v>
      </c>
      <c r="J17" s="13" t="s">
        <v>88</v>
      </c>
      <c r="K17" s="16">
        <v>359038</v>
      </c>
      <c r="L17" s="17">
        <f t="shared" si="2"/>
        <v>1.2354485414785302E-2</v>
      </c>
      <c r="N17" s="13" t="s">
        <v>88</v>
      </c>
      <c r="O17" s="16">
        <v>347321</v>
      </c>
      <c r="P17" s="17">
        <f t="shared" si="3"/>
        <v>1.1526619953878386E-2</v>
      </c>
      <c r="R17" s="13" t="s">
        <v>95</v>
      </c>
      <c r="S17" s="16">
        <v>309983</v>
      </c>
      <c r="T17" s="17">
        <f t="shared" si="4"/>
        <v>9.9879747854892294E-3</v>
      </c>
      <c r="V17" s="13" t="s">
        <v>88</v>
      </c>
      <c r="W17" s="16">
        <v>292478</v>
      </c>
      <c r="X17" s="17">
        <f t="shared" si="5"/>
        <v>8.9655519118446766E-3</v>
      </c>
      <c r="Z17" s="13" t="s">
        <v>90</v>
      </c>
      <c r="AA17" s="16">
        <v>337451</v>
      </c>
      <c r="AB17" s="17">
        <f t="shared" si="6"/>
        <v>9.9889877249928084E-3</v>
      </c>
      <c r="AD17" s="13" t="s">
        <v>147</v>
      </c>
      <c r="AE17" s="16">
        <v>324263</v>
      </c>
      <c r="AF17" s="17">
        <f t="shared" si="7"/>
        <v>9.1880482466393208E-3</v>
      </c>
      <c r="AH17" s="13" t="s">
        <v>97</v>
      </c>
      <c r="AI17" s="16">
        <v>314598</v>
      </c>
      <c r="AJ17" s="17">
        <f t="shared" si="8"/>
        <v>9.2729678740908067E-3</v>
      </c>
      <c r="AL17" s="13" t="s">
        <v>20</v>
      </c>
      <c r="AM17" s="16">
        <v>310</v>
      </c>
      <c r="AN17" s="17">
        <f t="shared" si="9"/>
        <v>9.608529894926077E-3</v>
      </c>
      <c r="AP17" s="13" t="s">
        <v>0</v>
      </c>
      <c r="AQ17" s="42">
        <v>323</v>
      </c>
      <c r="AR17" s="17">
        <f t="shared" si="10"/>
        <v>9.4127932391082619E-3</v>
      </c>
      <c r="AT17" s="13" t="s">
        <v>0</v>
      </c>
      <c r="AU17" s="42">
        <v>282</v>
      </c>
      <c r="AV17" s="17">
        <f t="shared" si="11"/>
        <v>7.891643812615437E-3</v>
      </c>
      <c r="AX17" s="13" t="s">
        <v>18</v>
      </c>
      <c r="AY17" s="42">
        <v>333</v>
      </c>
      <c r="AZ17" s="17">
        <f t="shared" si="12"/>
        <v>1.0231986480258104E-2</v>
      </c>
      <c r="BB17" s="13" t="s">
        <v>59</v>
      </c>
      <c r="BC17" s="42">
        <v>758</v>
      </c>
      <c r="BD17" s="17">
        <f t="shared" si="13"/>
        <v>2.2818953579384672E-2</v>
      </c>
      <c r="BF17" s="13" t="s">
        <v>59</v>
      </c>
      <c r="BG17" s="42">
        <v>662</v>
      </c>
      <c r="BH17" s="17">
        <f t="shared" si="14"/>
        <v>1.9563225863648451E-2</v>
      </c>
      <c r="BJ17" s="13" t="s">
        <v>59</v>
      </c>
      <c r="BK17" s="42">
        <v>641</v>
      </c>
      <c r="BL17" s="17">
        <f t="shared" si="15"/>
        <v>1.8196269906605729E-2</v>
      </c>
    </row>
    <row r="18" spans="2:64" s="12" customFormat="1" ht="12.75" customHeight="1" x14ac:dyDescent="0.2">
      <c r="B18" s="13" t="s">
        <v>181</v>
      </c>
      <c r="C18" s="16">
        <v>231053</v>
      </c>
      <c r="D18" s="17">
        <f t="shared" si="0"/>
        <v>8.1721946958281787E-3</v>
      </c>
      <c r="F18" s="13" t="s">
        <v>95</v>
      </c>
      <c r="G18" s="16">
        <v>287535</v>
      </c>
      <c r="H18" s="17">
        <f t="shared" si="1"/>
        <v>1.032113302554376E-2</v>
      </c>
      <c r="J18" s="13" t="s">
        <v>95</v>
      </c>
      <c r="K18" s="16">
        <v>309706</v>
      </c>
      <c r="L18" s="17">
        <f t="shared" si="2"/>
        <v>1.065697296629186E-2</v>
      </c>
      <c r="N18" s="13" t="s">
        <v>95</v>
      </c>
      <c r="O18" s="16">
        <v>318329</v>
      </c>
      <c r="P18" s="17">
        <f t="shared" si="3"/>
        <v>1.0564455945071426E-2</v>
      </c>
      <c r="R18" s="13" t="s">
        <v>88</v>
      </c>
      <c r="S18" s="16">
        <v>292435</v>
      </c>
      <c r="T18" s="17">
        <f t="shared" si="4"/>
        <v>9.4225599674644823E-3</v>
      </c>
      <c r="V18" s="13" t="s">
        <v>147</v>
      </c>
      <c r="W18" s="16">
        <v>284262</v>
      </c>
      <c r="X18" s="17">
        <f t="shared" si="5"/>
        <v>8.7137005777008572E-3</v>
      </c>
      <c r="Z18" s="13" t="s">
        <v>155</v>
      </c>
      <c r="AA18" s="16">
        <v>296999</v>
      </c>
      <c r="AB18" s="17">
        <f t="shared" si="6"/>
        <v>8.7915560046796098E-3</v>
      </c>
      <c r="AD18" s="13" t="s">
        <v>88</v>
      </c>
      <c r="AE18" s="16">
        <v>299911</v>
      </c>
      <c r="AF18" s="17">
        <f t="shared" si="7"/>
        <v>8.4980301104284027E-3</v>
      </c>
      <c r="AH18" s="13" t="s">
        <v>82</v>
      </c>
      <c r="AI18" s="16">
        <v>219581</v>
      </c>
      <c r="AJ18" s="17">
        <f t="shared" si="8"/>
        <v>6.4722838630910983E-3</v>
      </c>
      <c r="AL18" s="13" t="s">
        <v>48</v>
      </c>
      <c r="AM18" s="16">
        <v>205</v>
      </c>
      <c r="AN18" s="17">
        <f t="shared" si="9"/>
        <v>6.3540278337414378E-3</v>
      </c>
      <c r="AP18" s="13" t="s">
        <v>20</v>
      </c>
      <c r="AQ18" s="42">
        <v>289</v>
      </c>
      <c r="AR18" s="17">
        <f t="shared" si="10"/>
        <v>8.4219728981494973E-3</v>
      </c>
      <c r="AT18" s="13" t="s">
        <v>48</v>
      </c>
      <c r="AU18" s="42">
        <v>256</v>
      </c>
      <c r="AV18" s="17">
        <f t="shared" si="11"/>
        <v>7.1640454469133041E-3</v>
      </c>
      <c r="AX18" s="13" t="s">
        <v>6</v>
      </c>
      <c r="AY18" s="42">
        <v>261</v>
      </c>
      <c r="AZ18" s="17">
        <f t="shared" si="12"/>
        <v>8.019665079121217E-3</v>
      </c>
      <c r="BB18" s="13" t="s">
        <v>3</v>
      </c>
      <c r="BC18" s="42">
        <v>456</v>
      </c>
      <c r="BD18" s="17">
        <f t="shared" si="13"/>
        <v>1.3727497140104763E-2</v>
      </c>
      <c r="BF18" s="13" t="s">
        <v>6</v>
      </c>
      <c r="BG18" s="42">
        <v>339</v>
      </c>
      <c r="BH18" s="17">
        <f t="shared" si="14"/>
        <v>1.0018026537427229E-2</v>
      </c>
      <c r="BJ18" s="13" t="s">
        <v>63</v>
      </c>
      <c r="BK18" s="42">
        <v>481</v>
      </c>
      <c r="BL18" s="17">
        <f t="shared" si="15"/>
        <v>1.3654299259091039E-2</v>
      </c>
    </row>
    <row r="19" spans="2:64" s="12" customFormat="1" ht="12.75" customHeight="1" x14ac:dyDescent="0.2">
      <c r="B19" s="13" t="s">
        <v>180</v>
      </c>
      <c r="C19" s="16">
        <v>225610</v>
      </c>
      <c r="D19" s="17">
        <f t="shared" si="0"/>
        <v>7.9796793174111355E-3</v>
      </c>
      <c r="F19" s="13" t="s">
        <v>180</v>
      </c>
      <c r="G19" s="16">
        <v>223764</v>
      </c>
      <c r="H19" s="17">
        <f t="shared" si="1"/>
        <v>8.0320587418149913E-3</v>
      </c>
      <c r="J19" s="13" t="s">
        <v>180</v>
      </c>
      <c r="K19" s="16">
        <v>236429</v>
      </c>
      <c r="L19" s="17">
        <f t="shared" si="2"/>
        <v>8.1355138791221939E-3</v>
      </c>
      <c r="N19" s="13" t="s">
        <v>180</v>
      </c>
      <c r="O19" s="16">
        <v>218714</v>
      </c>
      <c r="P19" s="17">
        <f t="shared" si="3"/>
        <v>7.2585105898939524E-3</v>
      </c>
      <c r="R19" s="13" t="s">
        <v>180</v>
      </c>
      <c r="S19" s="16">
        <v>225717</v>
      </c>
      <c r="T19" s="17">
        <f t="shared" si="4"/>
        <v>7.2728365899300037E-3</v>
      </c>
      <c r="V19" s="13" t="s">
        <v>95</v>
      </c>
      <c r="W19" s="16">
        <v>260905</v>
      </c>
      <c r="X19" s="17">
        <f t="shared" si="5"/>
        <v>7.9977205860264199E-3</v>
      </c>
      <c r="Z19" s="13" t="s">
        <v>88</v>
      </c>
      <c r="AA19" s="16">
        <v>277790</v>
      </c>
      <c r="AB19" s="17">
        <f t="shared" si="6"/>
        <v>8.2229446649313594E-3</v>
      </c>
      <c r="AD19" s="13" t="s">
        <v>155</v>
      </c>
      <c r="AE19" s="16">
        <v>236049</v>
      </c>
      <c r="AF19" s="17">
        <f t="shared" si="7"/>
        <v>6.6884892836091845E-3</v>
      </c>
      <c r="AH19" s="13" t="s">
        <v>88</v>
      </c>
      <c r="AI19" s="16">
        <v>185537</v>
      </c>
      <c r="AJ19" s="17">
        <f t="shared" si="8"/>
        <v>5.468816204982822E-3</v>
      </c>
      <c r="AL19" s="13" t="s">
        <v>25</v>
      </c>
      <c r="AM19" s="16">
        <v>160</v>
      </c>
      <c r="AN19" s="17">
        <f t="shared" si="9"/>
        <v>4.9592412360908783E-3</v>
      </c>
      <c r="AP19" s="13" t="s">
        <v>48</v>
      </c>
      <c r="AQ19" s="42">
        <v>230</v>
      </c>
      <c r="AR19" s="17">
        <f t="shared" si="10"/>
        <v>6.7026081888387004E-3</v>
      </c>
      <c r="AT19" s="13" t="s">
        <v>20</v>
      </c>
      <c r="AU19" s="42">
        <v>217</v>
      </c>
      <c r="AV19" s="17">
        <f t="shared" si="11"/>
        <v>6.0726478983601055E-3</v>
      </c>
      <c r="AX19" s="13" t="s">
        <v>0</v>
      </c>
      <c r="AY19" s="42">
        <v>261</v>
      </c>
      <c r="AZ19" s="17">
        <f t="shared" si="12"/>
        <v>8.019665079121217E-3</v>
      </c>
      <c r="BB19" s="13" t="s">
        <v>0</v>
      </c>
      <c r="BC19" s="42">
        <v>256</v>
      </c>
      <c r="BD19" s="17">
        <f t="shared" si="13"/>
        <v>7.7066650611114455E-3</v>
      </c>
      <c r="BF19" s="13" t="s">
        <v>48</v>
      </c>
      <c r="BG19" s="42">
        <v>294</v>
      </c>
      <c r="BH19" s="17">
        <f t="shared" si="14"/>
        <v>8.68820000591034E-3</v>
      </c>
      <c r="BJ19" s="13" t="s">
        <v>64</v>
      </c>
      <c r="BK19" s="42">
        <v>357</v>
      </c>
      <c r="BL19" s="17">
        <f t="shared" si="15"/>
        <v>1.0134272007267154E-2</v>
      </c>
    </row>
    <row r="20" spans="2:64" s="12" customFormat="1" ht="12.75" customHeight="1" x14ac:dyDescent="0.2">
      <c r="B20" s="13" t="s">
        <v>95</v>
      </c>
      <c r="C20" s="16">
        <v>203604</v>
      </c>
      <c r="D20" s="17">
        <f t="shared" si="0"/>
        <v>7.2013413755692432E-3</v>
      </c>
      <c r="F20" s="13" t="s">
        <v>91</v>
      </c>
      <c r="G20" s="16">
        <v>196269</v>
      </c>
      <c r="H20" s="17">
        <f t="shared" si="1"/>
        <v>7.0451195777573097E-3</v>
      </c>
      <c r="J20" s="13" t="s">
        <v>91</v>
      </c>
      <c r="K20" s="16">
        <v>212236</v>
      </c>
      <c r="L20" s="17">
        <f t="shared" si="2"/>
        <v>7.3030335688489051E-3</v>
      </c>
      <c r="N20" s="13" t="s">
        <v>91</v>
      </c>
      <c r="O20" s="16">
        <v>202890</v>
      </c>
      <c r="P20" s="17">
        <f t="shared" si="3"/>
        <v>6.733355951532979E-3</v>
      </c>
      <c r="R20" s="13" t="s">
        <v>138</v>
      </c>
      <c r="S20" s="16">
        <v>177976</v>
      </c>
      <c r="T20" s="17">
        <f t="shared" si="4"/>
        <v>5.7345718972402707E-3</v>
      </c>
      <c r="V20" s="13" t="s">
        <v>155</v>
      </c>
      <c r="W20" s="16">
        <v>222021</v>
      </c>
      <c r="X20" s="17">
        <f t="shared" si="5"/>
        <v>6.8057795834889009E-3</v>
      </c>
      <c r="Z20" s="13" t="s">
        <v>180</v>
      </c>
      <c r="AA20" s="16">
        <v>256144</v>
      </c>
      <c r="AB20" s="17">
        <f t="shared" si="6"/>
        <v>7.5821949611367514E-3</v>
      </c>
      <c r="AD20" s="13" t="s">
        <v>138</v>
      </c>
      <c r="AE20" s="16">
        <v>231597</v>
      </c>
      <c r="AF20" s="17">
        <f t="shared" si="7"/>
        <v>6.5623410928071562E-3</v>
      </c>
      <c r="AH20" s="13" t="s">
        <v>99</v>
      </c>
      <c r="AI20" s="16">
        <v>174082</v>
      </c>
      <c r="AJ20" s="17">
        <f t="shared" si="8"/>
        <v>5.1311730953708407E-3</v>
      </c>
      <c r="AL20" s="13" t="s">
        <v>17</v>
      </c>
      <c r="AM20" s="16">
        <v>158</v>
      </c>
      <c r="AN20" s="17">
        <f t="shared" si="9"/>
        <v>4.897250720639742E-3</v>
      </c>
      <c r="AP20" s="13" t="s">
        <v>25</v>
      </c>
      <c r="AQ20" s="42">
        <v>166</v>
      </c>
      <c r="AR20" s="17">
        <f t="shared" si="10"/>
        <v>4.8375346058574971E-3</v>
      </c>
      <c r="AT20" s="13" t="s">
        <v>25</v>
      </c>
      <c r="AU20" s="42">
        <v>129</v>
      </c>
      <c r="AV20" s="17">
        <f t="shared" si="11"/>
        <v>3.6100072759836571E-3</v>
      </c>
      <c r="AX20" s="13" t="s">
        <v>20</v>
      </c>
      <c r="AY20" s="42">
        <v>146</v>
      </c>
      <c r="AZ20" s="17">
        <f t="shared" si="12"/>
        <v>4.4860961745275775E-3</v>
      </c>
      <c r="BB20" s="13" t="s">
        <v>6</v>
      </c>
      <c r="BC20" s="42">
        <v>248</v>
      </c>
      <c r="BD20" s="17">
        <f t="shared" si="13"/>
        <v>7.4658317779517126E-3</v>
      </c>
      <c r="BF20" s="13" t="s">
        <v>0</v>
      </c>
      <c r="BG20" s="42">
        <v>245</v>
      </c>
      <c r="BH20" s="17">
        <f t="shared" si="14"/>
        <v>7.2401666715919497E-3</v>
      </c>
      <c r="BJ20" s="13" t="s">
        <v>48</v>
      </c>
      <c r="BK20" s="42">
        <v>313</v>
      </c>
      <c r="BL20" s="17">
        <f t="shared" si="15"/>
        <v>8.885230079200614E-3</v>
      </c>
    </row>
    <row r="21" spans="2:64" s="12" customFormat="1" ht="12.75" customHeight="1" x14ac:dyDescent="0.2">
      <c r="B21" s="13" t="s">
        <v>91</v>
      </c>
      <c r="C21" s="16">
        <v>199740</v>
      </c>
      <c r="D21" s="17">
        <f t="shared" si="0"/>
        <v>7.0646742026492636E-3</v>
      </c>
      <c r="F21" s="13" t="s">
        <v>181</v>
      </c>
      <c r="G21" s="16">
        <v>175740</v>
      </c>
      <c r="H21" s="17">
        <f t="shared" si="1"/>
        <v>6.3082265390615412E-3</v>
      </c>
      <c r="J21" s="13" t="s">
        <v>181</v>
      </c>
      <c r="K21" s="16">
        <v>157996</v>
      </c>
      <c r="L21" s="17">
        <f t="shared" si="2"/>
        <v>5.4366370066522727E-3</v>
      </c>
      <c r="N21" s="13" t="s">
        <v>170</v>
      </c>
      <c r="O21" s="16">
        <v>185122</v>
      </c>
      <c r="P21" s="17">
        <f t="shared" si="3"/>
        <v>6.1436853490053145E-3</v>
      </c>
      <c r="R21" s="13" t="s">
        <v>91</v>
      </c>
      <c r="S21" s="16">
        <v>168833</v>
      </c>
      <c r="T21" s="17">
        <f t="shared" si="4"/>
        <v>5.4399749242974712E-3</v>
      </c>
      <c r="V21" s="13" t="s">
        <v>138</v>
      </c>
      <c r="W21" s="16">
        <v>207027</v>
      </c>
      <c r="X21" s="17">
        <f t="shared" si="5"/>
        <v>6.3461570294294535E-3</v>
      </c>
      <c r="Z21" s="13" t="s">
        <v>138</v>
      </c>
      <c r="AA21" s="16">
        <v>217268</v>
      </c>
      <c r="AB21" s="17">
        <f t="shared" si="6"/>
        <v>6.4314148870020758E-3</v>
      </c>
      <c r="AD21" s="13" t="s">
        <v>148</v>
      </c>
      <c r="AE21" s="16">
        <v>153461</v>
      </c>
      <c r="AF21" s="17">
        <f t="shared" si="7"/>
        <v>4.3483440046428882E-3</v>
      </c>
      <c r="AH21" s="13" t="s">
        <v>91</v>
      </c>
      <c r="AI21" s="16">
        <v>150900</v>
      </c>
      <c r="AJ21" s="17">
        <f t="shared" si="8"/>
        <v>4.447869510296641E-3</v>
      </c>
      <c r="AL21" s="13" t="s">
        <v>11</v>
      </c>
      <c r="AM21" s="16">
        <v>144</v>
      </c>
      <c r="AN21" s="17">
        <f t="shared" si="9"/>
        <v>4.46331711248179E-3</v>
      </c>
      <c r="AP21" s="13" t="s">
        <v>11</v>
      </c>
      <c r="AQ21" s="42">
        <v>116</v>
      </c>
      <c r="AR21" s="17">
        <f t="shared" si="10"/>
        <v>3.3804458691534312E-3</v>
      </c>
      <c r="AT21" s="13" t="s">
        <v>17</v>
      </c>
      <c r="AU21" s="42">
        <v>101</v>
      </c>
      <c r="AV21" s="17">
        <f t="shared" si="11"/>
        <v>2.8264398052275145E-3</v>
      </c>
      <c r="AX21" s="13" t="s">
        <v>25</v>
      </c>
      <c r="AY21" s="42">
        <v>100</v>
      </c>
      <c r="AZ21" s="17">
        <f t="shared" si="12"/>
        <v>3.0726686126901215E-3</v>
      </c>
      <c r="BB21" s="13" t="s">
        <v>48</v>
      </c>
      <c r="BC21" s="42">
        <v>226</v>
      </c>
      <c r="BD21" s="17">
        <f t="shared" si="13"/>
        <v>6.8035402492624478E-3</v>
      </c>
      <c r="BF21" s="13" t="s">
        <v>3</v>
      </c>
      <c r="BG21" s="42">
        <v>231</v>
      </c>
      <c r="BH21" s="17">
        <f t="shared" si="14"/>
        <v>6.8264428617866961E-3</v>
      </c>
      <c r="BJ21" s="13" t="s">
        <v>6</v>
      </c>
      <c r="BK21" s="42">
        <v>268</v>
      </c>
      <c r="BL21" s="17">
        <f t="shared" si="15"/>
        <v>7.6078008345871065E-3</v>
      </c>
    </row>
    <row r="22" spans="2:64" s="12" customFormat="1" ht="12.75" customHeight="1" x14ac:dyDescent="0.2">
      <c r="B22" s="13" t="s">
        <v>138</v>
      </c>
      <c r="C22" s="16">
        <v>142510</v>
      </c>
      <c r="D22" s="17">
        <f t="shared" si="0"/>
        <v>5.0404862352034976E-3</v>
      </c>
      <c r="F22" s="13" t="s">
        <v>138</v>
      </c>
      <c r="G22" s="16">
        <v>140262</v>
      </c>
      <c r="H22" s="17">
        <f t="shared" si="1"/>
        <v>5.0347358075671436E-3</v>
      </c>
      <c r="J22" s="13" t="s">
        <v>138</v>
      </c>
      <c r="K22" s="16">
        <v>135262</v>
      </c>
      <c r="L22" s="17">
        <f t="shared" si="2"/>
        <v>4.6543608369439713E-3</v>
      </c>
      <c r="N22" s="13" t="s">
        <v>138</v>
      </c>
      <c r="O22" s="16">
        <v>153818</v>
      </c>
      <c r="P22" s="17">
        <f t="shared" si="3"/>
        <v>5.1047924774651277E-3</v>
      </c>
      <c r="R22" s="13" t="s">
        <v>170</v>
      </c>
      <c r="S22" s="16">
        <v>123394</v>
      </c>
      <c r="T22" s="17">
        <f t="shared" si="4"/>
        <v>3.9758830667509437E-3</v>
      </c>
      <c r="V22" s="13" t="s">
        <v>170</v>
      </c>
      <c r="W22" s="16">
        <v>199773</v>
      </c>
      <c r="X22" s="17">
        <f t="shared" si="5"/>
        <v>6.1237946173214614E-3</v>
      </c>
      <c r="Z22" s="13" t="s">
        <v>95</v>
      </c>
      <c r="AA22" s="16">
        <v>166643</v>
      </c>
      <c r="AB22" s="17">
        <f t="shared" si="6"/>
        <v>4.9328491587103803E-3</v>
      </c>
      <c r="AD22" s="13" t="s">
        <v>170</v>
      </c>
      <c r="AE22" s="16">
        <v>137792</v>
      </c>
      <c r="AF22" s="17">
        <f t="shared" si="7"/>
        <v>3.9043601767729443E-3</v>
      </c>
      <c r="AH22" s="13" t="s">
        <v>119</v>
      </c>
      <c r="AI22" s="16">
        <v>128265</v>
      </c>
      <c r="AJ22" s="17">
        <f t="shared" si="8"/>
        <v>3.7806890837521448E-3</v>
      </c>
      <c r="AL22" s="13" t="s">
        <v>45</v>
      </c>
      <c r="AM22" s="16">
        <v>12</v>
      </c>
      <c r="AN22" s="17">
        <f t="shared" si="9"/>
        <v>3.7194309270681587E-4</v>
      </c>
      <c r="AP22" s="13" t="s">
        <v>17</v>
      </c>
      <c r="AQ22" s="42">
        <v>106</v>
      </c>
      <c r="AR22" s="17">
        <f t="shared" si="10"/>
        <v>3.0890281218126183E-3</v>
      </c>
      <c r="AT22" s="13" t="s">
        <v>45</v>
      </c>
      <c r="AU22" s="42">
        <v>69</v>
      </c>
      <c r="AV22" s="17">
        <f t="shared" si="11"/>
        <v>1.9309341243633515E-3</v>
      </c>
      <c r="AX22" s="13" t="s">
        <v>17</v>
      </c>
      <c r="AY22" s="42">
        <v>92</v>
      </c>
      <c r="AZ22" s="17">
        <f t="shared" si="12"/>
        <v>2.8268551236749115E-3</v>
      </c>
      <c r="BB22" s="13" t="s">
        <v>33</v>
      </c>
      <c r="BC22" s="42">
        <v>198</v>
      </c>
      <c r="BD22" s="17">
        <f t="shared" si="13"/>
        <v>5.9606237582033837E-3</v>
      </c>
      <c r="BF22" s="13" t="s">
        <v>17</v>
      </c>
      <c r="BG22" s="42">
        <v>220</v>
      </c>
      <c r="BH22" s="17">
        <f t="shared" si="14"/>
        <v>6.5013741540825678E-3</v>
      </c>
      <c r="BJ22" s="13" t="s">
        <v>3</v>
      </c>
      <c r="BK22" s="42">
        <v>255</v>
      </c>
      <c r="BL22" s="17">
        <f t="shared" si="15"/>
        <v>7.2387657194765377E-3</v>
      </c>
    </row>
    <row r="23" spans="2:64" s="12" customFormat="1" ht="12.75" customHeight="1" x14ac:dyDescent="0.2">
      <c r="B23" s="13" t="s">
        <v>170</v>
      </c>
      <c r="C23" s="16">
        <v>51709</v>
      </c>
      <c r="D23" s="17">
        <f t="shared" si="0"/>
        <v>1.8289137796374825E-3</v>
      </c>
      <c r="F23" s="13" t="s">
        <v>148</v>
      </c>
      <c r="G23" s="16">
        <v>62225</v>
      </c>
      <c r="H23" s="17">
        <f t="shared" si="1"/>
        <v>2.2335802685393446E-3</v>
      </c>
      <c r="J23" s="13" t="s">
        <v>170</v>
      </c>
      <c r="K23" s="16">
        <v>96601</v>
      </c>
      <c r="L23" s="17">
        <f t="shared" si="2"/>
        <v>3.3240371368871121E-3</v>
      </c>
      <c r="N23" s="13" t="s">
        <v>181</v>
      </c>
      <c r="O23" s="16">
        <v>133253</v>
      </c>
      <c r="P23" s="17">
        <f t="shared" si="3"/>
        <v>4.4222972083869296E-3</v>
      </c>
      <c r="R23" s="13" t="s">
        <v>148</v>
      </c>
      <c r="S23" s="16">
        <v>116536</v>
      </c>
      <c r="T23" s="17">
        <f t="shared" si="4"/>
        <v>3.7549111712634974E-3</v>
      </c>
      <c r="V23" s="13" t="s">
        <v>180</v>
      </c>
      <c r="W23" s="16">
        <v>180406</v>
      </c>
      <c r="X23" s="17">
        <f t="shared" si="5"/>
        <v>5.5301231484359533E-3</v>
      </c>
      <c r="Z23" s="13" t="s">
        <v>170</v>
      </c>
      <c r="AA23" s="16">
        <v>157120</v>
      </c>
      <c r="AB23" s="17">
        <f t="shared" si="6"/>
        <v>4.65095599465069E-3</v>
      </c>
      <c r="AD23" s="13" t="s">
        <v>91</v>
      </c>
      <c r="AE23" s="16">
        <v>125581</v>
      </c>
      <c r="AF23" s="17">
        <f t="shared" si="7"/>
        <v>3.5583593776077212E-3</v>
      </c>
      <c r="AH23" s="13" t="s">
        <v>96</v>
      </c>
      <c r="AI23" s="16">
        <v>123313</v>
      </c>
      <c r="AJ23" s="17">
        <f t="shared" si="8"/>
        <v>3.634725864302251E-3</v>
      </c>
      <c r="AL23" s="24" t="s">
        <v>15</v>
      </c>
      <c r="AM23" s="16">
        <v>4</v>
      </c>
      <c r="AN23" s="17">
        <f t="shared" si="9"/>
        <v>1.2398103090227196E-4</v>
      </c>
      <c r="AP23" s="13" t="s">
        <v>45</v>
      </c>
      <c r="AQ23" s="42">
        <v>23</v>
      </c>
      <c r="AR23" s="17">
        <f t="shared" si="10"/>
        <v>6.7026081888387E-4</v>
      </c>
      <c r="AT23" s="13" t="s">
        <v>11</v>
      </c>
      <c r="AU23" s="42">
        <v>40</v>
      </c>
      <c r="AV23" s="17">
        <f t="shared" si="11"/>
        <v>1.1193821010802038E-3</v>
      </c>
      <c r="AX23" s="13" t="s">
        <v>45</v>
      </c>
      <c r="AY23" s="42">
        <v>54</v>
      </c>
      <c r="AZ23" s="17">
        <f t="shared" si="12"/>
        <v>1.6592410508526655E-3</v>
      </c>
      <c r="BB23" s="13" t="s">
        <v>20</v>
      </c>
      <c r="BC23" s="42">
        <v>146</v>
      </c>
      <c r="BD23" s="17">
        <f t="shared" si="13"/>
        <v>4.3952074176651212E-3</v>
      </c>
      <c r="BF23" s="13" t="s">
        <v>20</v>
      </c>
      <c r="BG23" s="42">
        <v>119</v>
      </c>
      <c r="BH23" s="17">
        <f t="shared" si="14"/>
        <v>3.5166523833446615E-3</v>
      </c>
      <c r="BJ23" s="13" t="s">
        <v>0</v>
      </c>
      <c r="BK23" s="42">
        <v>253</v>
      </c>
      <c r="BL23" s="17">
        <f t="shared" si="15"/>
        <v>7.1819910863826046E-3</v>
      </c>
    </row>
    <row r="24" spans="2:64" s="12" customFormat="1" ht="12.75" customHeight="1" x14ac:dyDescent="0.2">
      <c r="B24" s="19" t="s">
        <v>35</v>
      </c>
      <c r="C24" s="20">
        <f>SUM(C6:C23)</f>
        <v>28273066</v>
      </c>
      <c r="D24" s="44"/>
      <c r="F24" s="13" t="s">
        <v>170</v>
      </c>
      <c r="G24" s="16">
        <v>28794</v>
      </c>
      <c r="H24" s="17">
        <f t="shared" si="1"/>
        <v>1.0335670590971777E-3</v>
      </c>
      <c r="J24" s="13" t="s">
        <v>148</v>
      </c>
      <c r="K24" s="16">
        <v>85548</v>
      </c>
      <c r="L24" s="17">
        <f t="shared" si="2"/>
        <v>2.9437037813937607E-3</v>
      </c>
      <c r="N24" s="13" t="s">
        <v>148</v>
      </c>
      <c r="O24" s="16">
        <v>103444</v>
      </c>
      <c r="P24" s="17">
        <f t="shared" si="3"/>
        <v>3.4330192372732885E-3</v>
      </c>
      <c r="R24" s="13" t="s">
        <v>181</v>
      </c>
      <c r="S24" s="16">
        <v>109280</v>
      </c>
      <c r="T24" s="17">
        <f t="shared" si="4"/>
        <v>3.5211153016722302E-3</v>
      </c>
      <c r="V24" s="13" t="s">
        <v>91</v>
      </c>
      <c r="W24" s="16">
        <v>140927</v>
      </c>
      <c r="X24" s="17">
        <f t="shared" si="5"/>
        <v>4.3199431556579801E-3</v>
      </c>
      <c r="Z24" s="13" t="s">
        <v>148</v>
      </c>
      <c r="AA24" s="16">
        <v>139210</v>
      </c>
      <c r="AB24" s="17">
        <f t="shared" si="6"/>
        <v>4.1207967414417174E-3</v>
      </c>
      <c r="AD24" s="13" t="s">
        <v>95</v>
      </c>
      <c r="AE24" s="16">
        <v>122509</v>
      </c>
      <c r="AF24" s="17">
        <f t="shared" si="7"/>
        <v>3.4713137257335451E-3</v>
      </c>
      <c r="AH24" s="13" t="s">
        <v>95</v>
      </c>
      <c r="AI24" s="16">
        <v>95479</v>
      </c>
      <c r="AJ24" s="17">
        <f t="shared" si="8"/>
        <v>2.8143017427012126E-3</v>
      </c>
      <c r="AL24" s="19" t="s">
        <v>35</v>
      </c>
      <c r="AM24" s="20">
        <f>SUM(AM6:AM23)</f>
        <v>32263</v>
      </c>
      <c r="AN24" s="44"/>
      <c r="AP24" s="13" t="s">
        <v>15</v>
      </c>
      <c r="AQ24" s="42">
        <v>2</v>
      </c>
      <c r="AR24" s="17">
        <f t="shared" si="10"/>
        <v>5.8283549468162611E-5</v>
      </c>
      <c r="AT24" s="13" t="s">
        <v>15</v>
      </c>
      <c r="AU24" s="42">
        <v>2</v>
      </c>
      <c r="AV24" s="17">
        <f t="shared" si="11"/>
        <v>5.5969105054010188E-5</v>
      </c>
      <c r="AX24" s="13" t="s">
        <v>11</v>
      </c>
      <c r="AY24" s="42">
        <v>22</v>
      </c>
      <c r="AZ24" s="17">
        <f t="shared" si="12"/>
        <v>6.759870947918267E-4</v>
      </c>
      <c r="BB24" s="13" t="s">
        <v>17</v>
      </c>
      <c r="BC24" s="42">
        <v>127</v>
      </c>
      <c r="BD24" s="17">
        <f t="shared" si="13"/>
        <v>3.8232283701607563E-3</v>
      </c>
      <c r="BF24" s="13" t="s">
        <v>25</v>
      </c>
      <c r="BG24" s="42">
        <v>53</v>
      </c>
      <c r="BH24" s="17">
        <f t="shared" si="14"/>
        <v>1.5662401371198912E-3</v>
      </c>
      <c r="BJ24" s="13" t="s">
        <v>17</v>
      </c>
      <c r="BK24" s="42">
        <v>195</v>
      </c>
      <c r="BL24" s="17">
        <f t="shared" si="15"/>
        <v>5.5355267266585292E-3</v>
      </c>
    </row>
    <row r="25" spans="2:64" s="12" customFormat="1" ht="12.75" customHeight="1" x14ac:dyDescent="0.2">
      <c r="F25" s="13" t="s">
        <v>274</v>
      </c>
      <c r="G25" s="16">
        <v>4525</v>
      </c>
      <c r="H25" s="17">
        <f t="shared" si="1"/>
        <v>1.6242588533773458E-4</v>
      </c>
      <c r="J25" s="13" t="s">
        <v>164</v>
      </c>
      <c r="K25" s="16">
        <v>6557</v>
      </c>
      <c r="L25" s="17">
        <f t="shared" si="2"/>
        <v>2.2562614783044476E-4</v>
      </c>
      <c r="N25" s="13" t="s">
        <v>164</v>
      </c>
      <c r="O25" s="16">
        <v>11122</v>
      </c>
      <c r="P25" s="17">
        <f t="shared" si="3"/>
        <v>3.6910830939400558E-4</v>
      </c>
      <c r="R25" s="24" t="s">
        <v>164</v>
      </c>
      <c r="S25" s="16">
        <v>11122</v>
      </c>
      <c r="T25" s="17">
        <f t="shared" si="4"/>
        <v>3.5836241201682418E-4</v>
      </c>
      <c r="V25" s="13" t="s">
        <v>166</v>
      </c>
      <c r="W25" s="16">
        <v>134401</v>
      </c>
      <c r="X25" s="17">
        <f t="shared" si="5"/>
        <v>4.1198966845500734E-3</v>
      </c>
      <c r="Z25" s="13" t="s">
        <v>91</v>
      </c>
      <c r="AA25" s="16">
        <v>129698</v>
      </c>
      <c r="AB25" s="17">
        <f t="shared" si="6"/>
        <v>3.8392291916637296E-3</v>
      </c>
      <c r="AD25" s="13" t="s">
        <v>96</v>
      </c>
      <c r="AE25" s="16">
        <v>96994</v>
      </c>
      <c r="AF25" s="17">
        <f t="shared" si="7"/>
        <v>2.7483417831653143E-3</v>
      </c>
      <c r="AH25" s="13" t="s">
        <v>103</v>
      </c>
      <c r="AI25" s="16">
        <v>22897</v>
      </c>
      <c r="AJ25" s="17">
        <f t="shared" si="8"/>
        <v>6.7490303629729744E-4</v>
      </c>
      <c r="AP25" s="19" t="s">
        <v>35</v>
      </c>
      <c r="AQ25" s="20">
        <f>SUM(AQ6:AQ24)</f>
        <v>34315</v>
      </c>
      <c r="AR25" s="44"/>
      <c r="AT25" s="19" t="s">
        <v>35</v>
      </c>
      <c r="AU25" s="20">
        <f>SUM(AU6:AU24)</f>
        <v>35734</v>
      </c>
      <c r="AV25" s="44"/>
      <c r="AX25" s="13" t="s">
        <v>40</v>
      </c>
      <c r="AY25" s="42">
        <v>-5</v>
      </c>
      <c r="AZ25" s="17">
        <f>AY25/$AY$26</f>
        <v>-1.5363343063450608E-4</v>
      </c>
      <c r="BB25" s="13" t="s">
        <v>25</v>
      </c>
      <c r="BC25" s="42">
        <v>60</v>
      </c>
      <c r="BD25" s="17">
        <f t="shared" si="13"/>
        <v>1.8062496236979952E-3</v>
      </c>
      <c r="BF25" s="13" t="s">
        <v>45</v>
      </c>
      <c r="BG25" s="42">
        <v>35</v>
      </c>
      <c r="BH25" s="17">
        <f t="shared" si="14"/>
        <v>1.0343095245131358E-3</v>
      </c>
      <c r="BJ25" s="13" t="s">
        <v>5</v>
      </c>
      <c r="BK25" s="42">
        <v>187</v>
      </c>
      <c r="BL25" s="17">
        <f t="shared" si="15"/>
        <v>5.3084281942827943E-3</v>
      </c>
    </row>
    <row r="26" spans="2:64" s="12" customFormat="1" ht="12.75" customHeight="1" x14ac:dyDescent="0.2">
      <c r="F26" s="19" t="s">
        <v>35</v>
      </c>
      <c r="G26" s="20">
        <f>SUM(G6:G25)</f>
        <v>27858860</v>
      </c>
      <c r="H26" s="44"/>
      <c r="J26" s="19" t="s">
        <v>35</v>
      </c>
      <c r="K26" s="20">
        <f>SUM(K6:K25)</f>
        <v>29061348</v>
      </c>
      <c r="L26" s="44"/>
      <c r="N26" s="19" t="s">
        <v>35</v>
      </c>
      <c r="O26" s="20">
        <f>SUM(O6:O25)</f>
        <v>30132077</v>
      </c>
      <c r="P26" s="44"/>
      <c r="R26" s="19" t="s">
        <v>35</v>
      </c>
      <c r="S26" s="20">
        <f>SUM(S6:S25)</f>
        <v>31035621</v>
      </c>
      <c r="T26" s="44"/>
      <c r="V26" s="13" t="s">
        <v>148</v>
      </c>
      <c r="W26" s="16">
        <v>130824</v>
      </c>
      <c r="X26" s="17">
        <f t="shared" si="5"/>
        <v>4.0102481667515779E-3</v>
      </c>
      <c r="Z26" s="13" t="s">
        <v>96</v>
      </c>
      <c r="AA26" s="16">
        <v>92983</v>
      </c>
      <c r="AB26" s="17">
        <f t="shared" si="6"/>
        <v>2.7524175232345031E-3</v>
      </c>
      <c r="AD26" s="13" t="s">
        <v>153</v>
      </c>
      <c r="AE26" s="16">
        <v>9034</v>
      </c>
      <c r="AF26" s="17">
        <f t="shared" si="7"/>
        <v>2.5597995411175383E-4</v>
      </c>
      <c r="AH26" s="24" t="s">
        <v>113</v>
      </c>
      <c r="AI26" s="16">
        <v>3279</v>
      </c>
      <c r="AJ26" s="17">
        <f t="shared" si="8"/>
        <v>9.6650524348990623E-5</v>
      </c>
      <c r="AX26" s="19" t="s">
        <v>35</v>
      </c>
      <c r="AY26" s="20">
        <f>SUM(AY6:AY25)</f>
        <v>32545</v>
      </c>
      <c r="AZ26" s="44"/>
      <c r="BB26" s="13" t="s">
        <v>45</v>
      </c>
      <c r="BC26" s="42">
        <v>39</v>
      </c>
      <c r="BD26" s="17">
        <f t="shared" si="13"/>
        <v>1.1740622554036967E-3</v>
      </c>
      <c r="BF26" s="13" t="s">
        <v>40</v>
      </c>
      <c r="BG26" s="42">
        <v>4</v>
      </c>
      <c r="BH26" s="17">
        <f t="shared" si="14"/>
        <v>1.1820680280150122E-4</v>
      </c>
      <c r="BJ26" s="13" t="s">
        <v>66</v>
      </c>
      <c r="BK26" s="42">
        <v>151</v>
      </c>
      <c r="BL26" s="17">
        <f t="shared" si="15"/>
        <v>4.2864847985919887E-3</v>
      </c>
    </row>
    <row r="27" spans="2:64" s="12" customFormat="1" ht="12.75" customHeight="1" x14ac:dyDescent="0.2">
      <c r="V27" s="13" t="s">
        <v>181</v>
      </c>
      <c r="W27" s="16">
        <v>99962</v>
      </c>
      <c r="X27" s="17">
        <f t="shared" si="5"/>
        <v>3.0642116679265364E-3</v>
      </c>
      <c r="Z27" s="13" t="s">
        <v>153</v>
      </c>
      <c r="AA27" s="16">
        <v>8361</v>
      </c>
      <c r="AB27" s="17">
        <f t="shared" si="6"/>
        <v>2.474964553925307E-4</v>
      </c>
      <c r="AD27" s="24" t="s">
        <v>161</v>
      </c>
      <c r="AE27" s="16">
        <v>4101</v>
      </c>
      <c r="AF27" s="17">
        <f t="shared" si="7"/>
        <v>1.1620254503124888E-4</v>
      </c>
      <c r="AH27" s="19" t="s">
        <v>35</v>
      </c>
      <c r="AI27" s="20">
        <f>SUM(AI6:AI26)</f>
        <v>33926355</v>
      </c>
      <c r="AJ27" s="44"/>
      <c r="AQ27" s="29"/>
      <c r="BB27" s="13" t="s">
        <v>11</v>
      </c>
      <c r="BC27" s="42">
        <v>14</v>
      </c>
      <c r="BD27" s="17">
        <f t="shared" si="13"/>
        <v>4.2145824552953219E-4</v>
      </c>
      <c r="BF27" s="19" t="s">
        <v>35</v>
      </c>
      <c r="BG27" s="20">
        <f>SUM(BG6:BG26)</f>
        <v>33839</v>
      </c>
      <c r="BH27" s="44"/>
      <c r="BJ27" s="13" t="s">
        <v>20</v>
      </c>
      <c r="BK27" s="42">
        <v>110</v>
      </c>
      <c r="BL27" s="17">
        <f t="shared" si="15"/>
        <v>3.1226048201663495E-3</v>
      </c>
    </row>
    <row r="28" spans="2:64" s="12" customFormat="1" ht="12.75" customHeight="1" x14ac:dyDescent="0.2">
      <c r="V28" s="24" t="s">
        <v>164</v>
      </c>
      <c r="W28" s="16">
        <v>29087</v>
      </c>
      <c r="X28" s="17">
        <f t="shared" si="5"/>
        <v>8.9162606575477843E-4</v>
      </c>
      <c r="Z28" s="24" t="s">
        <v>161</v>
      </c>
      <c r="AA28" s="16">
        <v>4295</v>
      </c>
      <c r="AB28" s="17">
        <f t="shared" si="6"/>
        <v>1.2713757635580904E-4</v>
      </c>
      <c r="AD28" s="19" t="s">
        <v>35</v>
      </c>
      <c r="AE28" s="20">
        <f>SUM(AE6:AE27)</f>
        <v>35291826</v>
      </c>
      <c r="AF28" s="44"/>
      <c r="BB28" s="13" t="s">
        <v>40</v>
      </c>
      <c r="BC28" s="42">
        <v>6</v>
      </c>
      <c r="BD28" s="17">
        <f t="shared" si="13"/>
        <v>1.8062496236979952E-4</v>
      </c>
      <c r="BJ28" s="13" t="s">
        <v>25</v>
      </c>
      <c r="BK28" s="42">
        <v>51</v>
      </c>
      <c r="BL28" s="17">
        <f t="shared" si="15"/>
        <v>1.4477531438953075E-3</v>
      </c>
    </row>
    <row r="29" spans="2:64" s="12" customFormat="1" ht="12.75" customHeight="1" x14ac:dyDescent="0.2">
      <c r="V29" s="19" t="s">
        <v>35</v>
      </c>
      <c r="W29" s="20">
        <f>SUM(W6:W28)</f>
        <v>32622420</v>
      </c>
      <c r="X29" s="44"/>
      <c r="Z29" s="19" t="s">
        <v>35</v>
      </c>
      <c r="AA29" s="20">
        <f>SUM(AA6:AA28)</f>
        <v>33782302</v>
      </c>
      <c r="AB29" s="44"/>
      <c r="BB29" s="19" t="s">
        <v>35</v>
      </c>
      <c r="BC29" s="20">
        <f>SUM(BC6:BC28)</f>
        <v>33218</v>
      </c>
      <c r="BD29" s="44"/>
      <c r="BJ29" s="13" t="s">
        <v>45</v>
      </c>
      <c r="BK29" s="42">
        <v>29</v>
      </c>
      <c r="BL29" s="17">
        <f t="shared" si="15"/>
        <v>8.2323217986203761E-4</v>
      </c>
    </row>
    <row r="30" spans="2:64" s="12" customFormat="1" ht="12.75" customHeight="1" x14ac:dyDescent="0.2">
      <c r="BJ30" s="13" t="s">
        <v>40</v>
      </c>
      <c r="BK30" s="42">
        <v>16</v>
      </c>
      <c r="BL30" s="17">
        <f t="shared" si="15"/>
        <v>4.5419706475146904E-4</v>
      </c>
    </row>
    <row r="31" spans="2:64" s="12" customFormat="1" ht="12.75" customHeight="1" x14ac:dyDescent="0.2">
      <c r="BJ31" s="13" t="s">
        <v>9</v>
      </c>
      <c r="BK31" s="42">
        <v>4</v>
      </c>
      <c r="BL31" s="17">
        <f t="shared" si="15"/>
        <v>1.1354926618786726E-4</v>
      </c>
    </row>
    <row r="32" spans="2:64" s="12" customFormat="1" ht="12.75" customHeight="1" x14ac:dyDescent="0.2">
      <c r="BJ32" s="19" t="s">
        <v>35</v>
      </c>
      <c r="BK32" s="20">
        <f>SUM(BK6:BK31)</f>
        <v>35227</v>
      </c>
      <c r="BL32" s="44"/>
    </row>
    <row r="33" s="12" customFormat="1" ht="12.75" customHeight="1" x14ac:dyDescent="0.2"/>
    <row r="34" s="12" customFormat="1" ht="12.75" customHeight="1" x14ac:dyDescent="0.2"/>
    <row r="35" s="12" customFormat="1" ht="12.75" customHeight="1" x14ac:dyDescent="0.2"/>
    <row r="36" s="12" customFormat="1" ht="12.75" customHeight="1" x14ac:dyDescent="0.2"/>
    <row r="37" s="12" customFormat="1" ht="12.75" customHeight="1" x14ac:dyDescent="0.2"/>
    <row r="38" s="12" customFormat="1" ht="12.75" customHeight="1" x14ac:dyDescent="0.2"/>
    <row r="39" s="12" customFormat="1" ht="12.75" customHeight="1" x14ac:dyDescent="0.2"/>
    <row r="40" s="12" customFormat="1" ht="12.75" customHeight="1" x14ac:dyDescent="0.2"/>
    <row r="41" s="12" customFormat="1" ht="12.75" customHeight="1" x14ac:dyDescent="0.2"/>
    <row r="42" s="12" customFormat="1" ht="12.75" customHeight="1" x14ac:dyDescent="0.2"/>
    <row r="43" s="12" customFormat="1" ht="12.75" customHeight="1" x14ac:dyDescent="0.2"/>
    <row r="44" s="12" customFormat="1" ht="12.75" customHeight="1" x14ac:dyDescent="0.2"/>
    <row r="45" s="12" customFormat="1" ht="12.75" customHeight="1" x14ac:dyDescent="0.2"/>
    <row r="46" s="12" customFormat="1" ht="12.75" customHeight="1" x14ac:dyDescent="0.2"/>
    <row r="47" s="12" customFormat="1" ht="12.75" customHeight="1" x14ac:dyDescent="0.2"/>
    <row r="48"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pans="2:4" s="12" customFormat="1" ht="12.75" customHeight="1" x14ac:dyDescent="0.2"/>
    <row r="98" spans="2:4" s="12" customFormat="1" ht="12.75" customHeight="1" x14ac:dyDescent="0.2"/>
    <row r="99" spans="2:4" s="12" customFormat="1" x14ac:dyDescent="0.25">
      <c r="B99"/>
      <c r="C99"/>
      <c r="D99"/>
    </row>
    <row r="100" spans="2:4" s="12" customFormat="1" x14ac:dyDescent="0.25">
      <c r="B100"/>
      <c r="C100"/>
      <c r="D100"/>
    </row>
  </sheetData>
  <mergeCells count="32">
    <mergeCell ref="BJ4:BL4"/>
    <mergeCell ref="AP4:AR4"/>
    <mergeCell ref="AT4:AV4"/>
    <mergeCell ref="AX4:AZ4"/>
    <mergeCell ref="BB4:BD4"/>
    <mergeCell ref="V2:X2"/>
    <mergeCell ref="Z2:AB2"/>
    <mergeCell ref="AD2:AF2"/>
    <mergeCell ref="AH2:AJ2"/>
    <mergeCell ref="BF4:BH4"/>
    <mergeCell ref="Z4:AB4"/>
    <mergeCell ref="AL4:AN4"/>
    <mergeCell ref="V4:X4"/>
    <mergeCell ref="AD4:AF4"/>
    <mergeCell ref="AH4:AJ4"/>
    <mergeCell ref="BF2:BH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98"/>
  <sheetViews>
    <sheetView zoomScale="90" zoomScaleNormal="90" workbookViewId="0">
      <selection activeCell="A5" sqref="A5"/>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1.75" customHeight="1" x14ac:dyDescent="0.3">
      <c r="B2" s="54" t="s">
        <v>324</v>
      </c>
      <c r="C2" s="54"/>
      <c r="D2" s="54"/>
      <c r="F2" s="54" t="s">
        <v>324</v>
      </c>
      <c r="G2" s="54"/>
      <c r="H2" s="54"/>
      <c r="I2" s="4"/>
      <c r="J2" s="54" t="s">
        <v>324</v>
      </c>
      <c r="K2" s="54"/>
      <c r="L2" s="54"/>
      <c r="M2" s="4"/>
      <c r="N2" s="54" t="s">
        <v>324</v>
      </c>
      <c r="O2" s="54"/>
      <c r="P2" s="54"/>
      <c r="Q2" s="4"/>
      <c r="R2" s="54" t="s">
        <v>324</v>
      </c>
      <c r="S2" s="54"/>
      <c r="T2" s="54"/>
      <c r="U2" s="4"/>
      <c r="V2" s="54" t="s">
        <v>324</v>
      </c>
      <c r="W2" s="54"/>
      <c r="X2" s="54"/>
      <c r="Z2" s="54" t="s">
        <v>324</v>
      </c>
      <c r="AA2" s="54"/>
      <c r="AB2" s="54"/>
      <c r="AD2" s="54" t="s">
        <v>324</v>
      </c>
      <c r="AE2" s="54"/>
      <c r="AF2" s="54"/>
      <c r="AH2" s="54" t="s">
        <v>324</v>
      </c>
      <c r="AI2" s="54"/>
      <c r="AJ2" s="54"/>
      <c r="AL2" s="54" t="s">
        <v>324</v>
      </c>
      <c r="AM2" s="54"/>
      <c r="AN2" s="54"/>
      <c r="AP2" s="54" t="s">
        <v>324</v>
      </c>
      <c r="AQ2" s="54"/>
      <c r="AR2" s="54"/>
      <c r="AT2" s="54" t="s">
        <v>324</v>
      </c>
      <c r="AU2" s="54"/>
      <c r="AV2" s="54"/>
      <c r="AX2" s="54" t="s">
        <v>324</v>
      </c>
      <c r="AY2" s="54"/>
      <c r="AZ2" s="54"/>
      <c r="BB2" s="54" t="s">
        <v>324</v>
      </c>
      <c r="BC2" s="54"/>
      <c r="BD2" s="54"/>
      <c r="BF2" s="54" t="s">
        <v>324</v>
      </c>
      <c r="BG2" s="54"/>
      <c r="BH2" s="54"/>
      <c r="BJ2" s="54" t="s">
        <v>324</v>
      </c>
      <c r="BK2" s="54"/>
      <c r="BL2" s="54"/>
    </row>
    <row r="4" spans="2:64" s="12" customFormat="1" ht="39.75" customHeight="1" x14ac:dyDescent="0.2">
      <c r="B4" s="46" t="s">
        <v>278</v>
      </c>
      <c r="C4" s="47"/>
      <c r="D4" s="48"/>
      <c r="F4" s="46" t="s">
        <v>229</v>
      </c>
      <c r="G4" s="47"/>
      <c r="H4" s="48"/>
      <c r="J4" s="46" t="s">
        <v>230</v>
      </c>
      <c r="K4" s="47"/>
      <c r="L4" s="48"/>
      <c r="N4" s="46" t="s">
        <v>231</v>
      </c>
      <c r="O4" s="47"/>
      <c r="P4" s="48"/>
      <c r="R4" s="46" t="s">
        <v>232</v>
      </c>
      <c r="S4" s="47"/>
      <c r="T4" s="48"/>
      <c r="V4" s="46" t="s">
        <v>233</v>
      </c>
      <c r="W4" s="47"/>
      <c r="X4" s="48"/>
      <c r="Z4" s="46" t="s">
        <v>234</v>
      </c>
      <c r="AA4" s="47"/>
      <c r="AB4" s="48"/>
      <c r="AD4" s="46" t="s">
        <v>235</v>
      </c>
      <c r="AE4" s="47"/>
      <c r="AF4" s="48"/>
      <c r="AH4" s="46" t="s">
        <v>236</v>
      </c>
      <c r="AI4" s="47"/>
      <c r="AJ4" s="48"/>
      <c r="AL4" s="46" t="s">
        <v>237</v>
      </c>
      <c r="AM4" s="47"/>
      <c r="AN4" s="48"/>
      <c r="AP4" s="46" t="s">
        <v>238</v>
      </c>
      <c r="AQ4" s="47"/>
      <c r="AR4" s="48"/>
      <c r="AT4" s="46" t="s">
        <v>239</v>
      </c>
      <c r="AU4" s="47"/>
      <c r="AV4" s="48"/>
      <c r="AX4" s="46" t="s">
        <v>240</v>
      </c>
      <c r="AY4" s="47"/>
      <c r="AZ4" s="48"/>
      <c r="BB4" s="46" t="s">
        <v>241</v>
      </c>
      <c r="BC4" s="47"/>
      <c r="BD4" s="48"/>
      <c r="BF4" s="46" t="s">
        <v>242</v>
      </c>
      <c r="BG4" s="47"/>
      <c r="BH4" s="48"/>
      <c r="BJ4" s="46" t="s">
        <v>243</v>
      </c>
      <c r="BK4" s="47"/>
      <c r="BL4" s="48"/>
    </row>
    <row r="5" spans="2:64" s="12" customFormat="1" ht="77.25" customHeight="1" x14ac:dyDescent="0.2">
      <c r="B5" s="36"/>
      <c r="C5" s="14" t="s">
        <v>325</v>
      </c>
      <c r="D5" s="15" t="s">
        <v>193</v>
      </c>
      <c r="F5" s="36"/>
      <c r="G5" s="14" t="s">
        <v>325</v>
      </c>
      <c r="H5" s="15" t="s">
        <v>193</v>
      </c>
      <c r="J5" s="36"/>
      <c r="K5" s="14" t="s">
        <v>325</v>
      </c>
      <c r="L5" s="15" t="s">
        <v>193</v>
      </c>
      <c r="N5" s="36"/>
      <c r="O5" s="14" t="s">
        <v>325</v>
      </c>
      <c r="P5" s="15" t="s">
        <v>193</v>
      </c>
      <c r="R5" s="36"/>
      <c r="S5" s="14" t="s">
        <v>325</v>
      </c>
      <c r="T5" s="15" t="s">
        <v>193</v>
      </c>
      <c r="V5" s="36"/>
      <c r="W5" s="14" t="s">
        <v>325</v>
      </c>
      <c r="X5" s="15" t="s">
        <v>193</v>
      </c>
      <c r="Z5" s="36"/>
      <c r="AA5" s="14" t="s">
        <v>325</v>
      </c>
      <c r="AB5" s="15" t="s">
        <v>193</v>
      </c>
      <c r="AD5" s="36"/>
      <c r="AE5" s="14" t="s">
        <v>325</v>
      </c>
      <c r="AF5" s="15" t="s">
        <v>193</v>
      </c>
      <c r="AH5" s="36"/>
      <c r="AI5" s="14" t="s">
        <v>325</v>
      </c>
      <c r="AJ5" s="15" t="s">
        <v>193</v>
      </c>
      <c r="AL5" s="36"/>
      <c r="AM5" s="14" t="s">
        <v>325</v>
      </c>
      <c r="AN5" s="15" t="s">
        <v>193</v>
      </c>
      <c r="AP5" s="36"/>
      <c r="AQ5" s="14" t="s">
        <v>325</v>
      </c>
      <c r="AR5" s="15" t="s">
        <v>193</v>
      </c>
      <c r="AT5" s="36"/>
      <c r="AU5" s="14" t="s">
        <v>325</v>
      </c>
      <c r="AV5" s="15" t="s">
        <v>193</v>
      </c>
      <c r="AX5" s="36"/>
      <c r="AY5" s="14" t="s">
        <v>325</v>
      </c>
      <c r="AZ5" s="15" t="s">
        <v>193</v>
      </c>
      <c r="BB5" s="36"/>
      <c r="BC5" s="14" t="s">
        <v>325</v>
      </c>
      <c r="BD5" s="15" t="s">
        <v>193</v>
      </c>
      <c r="BF5" s="36"/>
      <c r="BG5" s="14" t="s">
        <v>325</v>
      </c>
      <c r="BH5" s="15" t="s">
        <v>193</v>
      </c>
      <c r="BJ5" s="36"/>
      <c r="BK5" s="14" t="s">
        <v>325</v>
      </c>
      <c r="BL5" s="15" t="s">
        <v>193</v>
      </c>
    </row>
    <row r="6" spans="2:64" s="12" customFormat="1" ht="12.75" customHeight="1" x14ac:dyDescent="0.2">
      <c r="B6" s="13" t="s">
        <v>168</v>
      </c>
      <c r="C6" s="16">
        <v>80576109</v>
      </c>
      <c r="D6" s="17">
        <f>C6/$C$28</f>
        <v>0.21760163633530197</v>
      </c>
      <c r="F6" s="13" t="s">
        <v>168</v>
      </c>
      <c r="G6" s="16">
        <v>81604937</v>
      </c>
      <c r="H6" s="17">
        <f>G6/$G$28</f>
        <v>0.22138776713589506</v>
      </c>
      <c r="J6" s="13" t="s">
        <v>168</v>
      </c>
      <c r="K6" s="16">
        <v>82505392</v>
      </c>
      <c r="L6" s="17">
        <f>K6/$K$29</f>
        <v>0.22453481413645859</v>
      </c>
      <c r="N6" s="13" t="s">
        <v>168</v>
      </c>
      <c r="O6" s="16">
        <v>80682454</v>
      </c>
      <c r="P6" s="17">
        <f>O6/$O$29</f>
        <v>0.22127487508661764</v>
      </c>
      <c r="R6" s="13" t="s">
        <v>168</v>
      </c>
      <c r="S6" s="16">
        <v>83950306</v>
      </c>
      <c r="T6" s="17">
        <f>S6/$S$28</f>
        <v>0.22887929220038924</v>
      </c>
      <c r="V6" s="13" t="s">
        <v>168</v>
      </c>
      <c r="W6" s="16">
        <v>81871158</v>
      </c>
      <c r="X6" s="17">
        <f t="shared" ref="X6:X31" si="0">W6/$W$32</f>
        <v>0.22828929457556255</v>
      </c>
      <c r="Z6" s="13" t="s">
        <v>168</v>
      </c>
      <c r="AA6" s="16">
        <v>81512958</v>
      </c>
      <c r="AB6" s="17">
        <f>AA6/$AA$35</f>
        <v>0.22828621370854923</v>
      </c>
      <c r="AD6" s="13" t="s">
        <v>168</v>
      </c>
      <c r="AE6" s="16">
        <v>90216822</v>
      </c>
      <c r="AF6" s="17">
        <f>AE6/$AE$37</f>
        <v>0.24454663678264021</v>
      </c>
      <c r="AH6" s="13" t="s">
        <v>73</v>
      </c>
      <c r="AI6" s="16">
        <v>94330516</v>
      </c>
      <c r="AJ6" s="17">
        <f>AI6/$AI$37</f>
        <v>0.23846498976684147</v>
      </c>
      <c r="AL6" s="13" t="s">
        <v>73</v>
      </c>
      <c r="AM6" s="16">
        <v>93762</v>
      </c>
      <c r="AN6" s="17">
        <f>AM6/$AM$28</f>
        <v>0.25557281870962467</v>
      </c>
      <c r="AP6" s="13" t="s">
        <v>27</v>
      </c>
      <c r="AQ6" s="42">
        <v>91519</v>
      </c>
      <c r="AR6" s="17">
        <f>AQ6/$AQ$27</f>
        <v>0.25863272451866148</v>
      </c>
      <c r="AT6" s="13" t="s">
        <v>27</v>
      </c>
      <c r="AU6" s="42">
        <v>89788</v>
      </c>
      <c r="AV6" s="17">
        <f>AU6/$AU$28</f>
        <v>0.26844939291832726</v>
      </c>
      <c r="AX6" s="13" t="s">
        <v>27</v>
      </c>
      <c r="AY6" s="42">
        <v>90635</v>
      </c>
      <c r="AZ6" s="17">
        <f>AY6/$AY$31</f>
        <v>0.26767809519871705</v>
      </c>
      <c r="BB6" s="13" t="s">
        <v>27</v>
      </c>
      <c r="BC6" s="42">
        <v>94502</v>
      </c>
      <c r="BD6" s="17">
        <f>BC6/$BC$33</f>
        <v>0.27650435668014534</v>
      </c>
      <c r="BF6" s="13" t="s">
        <v>27</v>
      </c>
      <c r="BG6" s="42">
        <v>91490</v>
      </c>
      <c r="BH6" s="17">
        <f>BG6/$BG$33</f>
        <v>0.26636349344062793</v>
      </c>
      <c r="BJ6" s="13" t="s">
        <v>27</v>
      </c>
      <c r="BK6" s="42">
        <v>88961</v>
      </c>
      <c r="BL6" s="17">
        <f>BK6/$BK$36</f>
        <v>0.26203766159936615</v>
      </c>
    </row>
    <row r="7" spans="2:64" s="12" customFormat="1" ht="12.75" customHeight="1" x14ac:dyDescent="0.2">
      <c r="B7" s="13" t="s">
        <v>142</v>
      </c>
      <c r="C7" s="16">
        <v>47213902</v>
      </c>
      <c r="D7" s="17">
        <f t="shared" ref="D7:D27" si="1">C7/$C$28</f>
        <v>0.12750457251509359</v>
      </c>
      <c r="F7" s="13" t="s">
        <v>142</v>
      </c>
      <c r="G7" s="16">
        <v>51269804</v>
      </c>
      <c r="H7" s="17">
        <f t="shared" ref="H7:H27" si="2">G7/$G$28</f>
        <v>0.13909094040541911</v>
      </c>
      <c r="J7" s="13" t="s">
        <v>142</v>
      </c>
      <c r="K7" s="16">
        <v>52280669</v>
      </c>
      <c r="L7" s="17">
        <f t="shared" ref="L7:L28" si="3">K7/$K$29</f>
        <v>0.14227955303629988</v>
      </c>
      <c r="N7" s="13" t="s">
        <v>142</v>
      </c>
      <c r="O7" s="16">
        <v>54686335</v>
      </c>
      <c r="P7" s="17">
        <f t="shared" ref="P7:P28" si="4">O7/$O$29</f>
        <v>0.14997947318347465</v>
      </c>
      <c r="R7" s="13" t="s">
        <v>142</v>
      </c>
      <c r="S7" s="16">
        <v>55559643</v>
      </c>
      <c r="T7" s="17">
        <f t="shared" ref="T7:T27" si="5">S7/$S$28</f>
        <v>0.15147594297924669</v>
      </c>
      <c r="V7" s="13" t="s">
        <v>142</v>
      </c>
      <c r="W7" s="16">
        <v>55812788</v>
      </c>
      <c r="X7" s="17">
        <f t="shared" si="0"/>
        <v>0.15562821281720995</v>
      </c>
      <c r="Z7" s="13" t="s">
        <v>142</v>
      </c>
      <c r="AA7" s="16">
        <v>60258713</v>
      </c>
      <c r="AB7" s="17">
        <f t="shared" ref="AB7:AB34" si="6">AA7/$AA$35</f>
        <v>0.16876130827837379</v>
      </c>
      <c r="AD7" s="13" t="s">
        <v>142</v>
      </c>
      <c r="AE7" s="16">
        <v>65150934</v>
      </c>
      <c r="AF7" s="17">
        <f t="shared" ref="AF7:AF36" si="7">AE7/$AE$37</f>
        <v>0.17660167405306923</v>
      </c>
      <c r="AH7" s="13" t="s">
        <v>79</v>
      </c>
      <c r="AI7" s="16">
        <v>68658871</v>
      </c>
      <c r="AJ7" s="17">
        <f t="shared" ref="AJ7:AJ36" si="8">AI7/$AI$37</f>
        <v>0.17356776645235236</v>
      </c>
      <c r="AL7" s="13" t="s">
        <v>28</v>
      </c>
      <c r="AM7" s="16">
        <v>70202</v>
      </c>
      <c r="AN7" s="17">
        <f t="shared" ref="AN7:AN27" si="9">AM7/$AM$28</f>
        <v>0.19135388557254612</v>
      </c>
      <c r="AP7" s="13" t="s">
        <v>28</v>
      </c>
      <c r="AQ7" s="42">
        <v>71361</v>
      </c>
      <c r="AR7" s="17">
        <f t="shared" ref="AR7:AR26" si="10">AQ7/$AQ$27</f>
        <v>0.20166620979661276</v>
      </c>
      <c r="AT7" s="13" t="s">
        <v>28</v>
      </c>
      <c r="AU7" s="42">
        <v>72779</v>
      </c>
      <c r="AV7" s="17">
        <f t="shared" ref="AV7:AV27" si="11">AU7/$AU$28</f>
        <v>0.21759565161494787</v>
      </c>
      <c r="AX7" s="13" t="s">
        <v>28</v>
      </c>
      <c r="AY7" s="42">
        <v>75530</v>
      </c>
      <c r="AZ7" s="17">
        <f t="shared" ref="AZ7:AZ30" si="12">AY7/$AY$31</f>
        <v>0.2230675404684625</v>
      </c>
      <c r="BB7" s="13" t="s">
        <v>28</v>
      </c>
      <c r="BC7" s="42">
        <v>59790</v>
      </c>
      <c r="BD7" s="17">
        <f t="shared" ref="BD7:BD32" si="13">BC7/$BC$33</f>
        <v>0.1749401651383663</v>
      </c>
      <c r="BF7" s="13" t="s">
        <v>28</v>
      </c>
      <c r="BG7" s="42">
        <v>63767</v>
      </c>
      <c r="BH7" s="17">
        <f t="shared" ref="BH7:BH32" si="14">BG7/$BG$33</f>
        <v>0.18565090049435481</v>
      </c>
      <c r="BJ7" s="13" t="s">
        <v>28</v>
      </c>
      <c r="BK7" s="42">
        <v>62245</v>
      </c>
      <c r="BL7" s="17">
        <f t="shared" ref="BL7:BL35" si="15">BK7/$BK$36</f>
        <v>0.18334477182419875</v>
      </c>
    </row>
    <row r="8" spans="2:64" s="12" customFormat="1" ht="12.75" customHeight="1" x14ac:dyDescent="0.2">
      <c r="B8" s="13" t="s">
        <v>140</v>
      </c>
      <c r="C8" s="16">
        <v>27970357</v>
      </c>
      <c r="D8" s="17">
        <f t="shared" si="1"/>
        <v>7.5535981168842081E-2</v>
      </c>
      <c r="F8" s="13" t="s">
        <v>179</v>
      </c>
      <c r="G8" s="16">
        <v>28367771</v>
      </c>
      <c r="H8" s="17">
        <f t="shared" si="2"/>
        <v>7.6959528567645319E-2</v>
      </c>
      <c r="J8" s="13" t="s">
        <v>179</v>
      </c>
      <c r="K8" s="16">
        <v>30008289</v>
      </c>
      <c r="L8" s="17">
        <f t="shared" si="3"/>
        <v>8.1666245439669383E-2</v>
      </c>
      <c r="N8" s="13" t="s">
        <v>179</v>
      </c>
      <c r="O8" s="16">
        <v>31488981</v>
      </c>
      <c r="P8" s="17">
        <f t="shared" si="4"/>
        <v>8.6359796857193721E-2</v>
      </c>
      <c r="R8" s="13" t="s">
        <v>179</v>
      </c>
      <c r="S8" s="16">
        <v>33509785</v>
      </c>
      <c r="T8" s="17">
        <f t="shared" si="5"/>
        <v>9.1359951357261521E-2</v>
      </c>
      <c r="V8" s="13" t="s">
        <v>179</v>
      </c>
      <c r="W8" s="16">
        <v>32582050</v>
      </c>
      <c r="X8" s="17">
        <f t="shared" si="0"/>
        <v>9.0851691756035843E-2</v>
      </c>
      <c r="Z8" s="13" t="s">
        <v>179</v>
      </c>
      <c r="AA8" s="16">
        <v>30441914</v>
      </c>
      <c r="AB8" s="17">
        <f t="shared" si="6"/>
        <v>8.5256006598377607E-2</v>
      </c>
      <c r="AD8" s="13" t="s">
        <v>140</v>
      </c>
      <c r="AE8" s="16">
        <v>31569590</v>
      </c>
      <c r="AF8" s="17">
        <f t="shared" si="7"/>
        <v>8.5574251984922176E-2</v>
      </c>
      <c r="AH8" s="13" t="s">
        <v>80</v>
      </c>
      <c r="AI8" s="16">
        <v>32756402</v>
      </c>
      <c r="AJ8" s="17">
        <f t="shared" si="8"/>
        <v>8.2807297139438366E-2</v>
      </c>
      <c r="AL8" s="13" t="s">
        <v>1</v>
      </c>
      <c r="AM8" s="16">
        <v>31971</v>
      </c>
      <c r="AN8" s="17">
        <f t="shared" si="9"/>
        <v>8.7145310327909065E-2</v>
      </c>
      <c r="AP8" s="13" t="s">
        <v>1</v>
      </c>
      <c r="AQ8" s="42">
        <v>34937</v>
      </c>
      <c r="AR8" s="17">
        <f t="shared" si="10"/>
        <v>9.8731973650372895E-2</v>
      </c>
      <c r="AT8" s="13" t="s">
        <v>1</v>
      </c>
      <c r="AU8" s="42">
        <v>32059</v>
      </c>
      <c r="AV8" s="17">
        <f t="shared" si="11"/>
        <v>9.5850437559235682E-2</v>
      </c>
      <c r="AX8" s="13" t="s">
        <v>1</v>
      </c>
      <c r="AY8" s="42">
        <v>36225</v>
      </c>
      <c r="AZ8" s="17">
        <f t="shared" si="12"/>
        <v>0.10698559053978624</v>
      </c>
      <c r="BB8" s="13" t="s">
        <v>1</v>
      </c>
      <c r="BC8" s="42">
        <v>38137</v>
      </c>
      <c r="BD8" s="17">
        <f t="shared" si="13"/>
        <v>0.11158543364913656</v>
      </c>
      <c r="BF8" s="13" t="s">
        <v>1</v>
      </c>
      <c r="BG8" s="42">
        <v>40161</v>
      </c>
      <c r="BH8" s="17">
        <f t="shared" si="14"/>
        <v>0.11692451918317913</v>
      </c>
      <c r="BJ8" s="13" t="s">
        <v>62</v>
      </c>
      <c r="BK8" s="42">
        <v>28670</v>
      </c>
      <c r="BL8" s="17">
        <f t="shared" si="15"/>
        <v>8.4448463462121898E-2</v>
      </c>
    </row>
    <row r="9" spans="2:64" s="12" customFormat="1" ht="12.75" customHeight="1" x14ac:dyDescent="0.2">
      <c r="B9" s="13" t="s">
        <v>179</v>
      </c>
      <c r="C9" s="16">
        <v>27053766</v>
      </c>
      <c r="D9" s="17">
        <f t="shared" si="1"/>
        <v>7.3060660581567127E-2</v>
      </c>
      <c r="F9" s="13" t="s">
        <v>140</v>
      </c>
      <c r="G9" s="16">
        <v>26808616</v>
      </c>
      <c r="H9" s="17">
        <f t="shared" si="2"/>
        <v>7.272966384673063E-2</v>
      </c>
      <c r="J9" s="13" t="s">
        <v>140</v>
      </c>
      <c r="K9" s="16">
        <v>26971001</v>
      </c>
      <c r="L9" s="17">
        <f t="shared" si="3"/>
        <v>7.3400399050394652E-2</v>
      </c>
      <c r="N9" s="13" t="s">
        <v>140</v>
      </c>
      <c r="O9" s="16">
        <v>28003874</v>
      </c>
      <c r="P9" s="17">
        <f t="shared" si="4"/>
        <v>7.6801750741138583E-2</v>
      </c>
      <c r="R9" s="13" t="s">
        <v>140</v>
      </c>
      <c r="S9" s="16">
        <v>30031299</v>
      </c>
      <c r="T9" s="17">
        <f t="shared" si="5"/>
        <v>8.187632405983436E-2</v>
      </c>
      <c r="V9" s="13" t="s">
        <v>140</v>
      </c>
      <c r="W9" s="16">
        <v>28647270</v>
      </c>
      <c r="X9" s="17">
        <f t="shared" si="0"/>
        <v>7.9879962853532327E-2</v>
      </c>
      <c r="Z9" s="13" t="s">
        <v>140</v>
      </c>
      <c r="AA9" s="16">
        <v>29898311</v>
      </c>
      <c r="AB9" s="17">
        <f t="shared" si="6"/>
        <v>8.3733585210717887E-2</v>
      </c>
      <c r="AD9" s="13" t="s">
        <v>83</v>
      </c>
      <c r="AE9" s="16">
        <v>28944360</v>
      </c>
      <c r="AF9" s="17">
        <f t="shared" si="7"/>
        <v>7.845816040633731E-2</v>
      </c>
      <c r="AH9" s="13" t="s">
        <v>83</v>
      </c>
      <c r="AI9" s="16">
        <v>28944795</v>
      </c>
      <c r="AJ9" s="17">
        <f t="shared" si="8"/>
        <v>7.3171657870273119E-2</v>
      </c>
      <c r="AL9" s="13" t="s">
        <v>12</v>
      </c>
      <c r="AM9" s="16">
        <v>27976</v>
      </c>
      <c r="AN9" s="17">
        <f t="shared" si="9"/>
        <v>7.625589445852754E-2</v>
      </c>
      <c r="AP9" s="13" t="s">
        <v>12</v>
      </c>
      <c r="AQ9" s="42">
        <v>27207</v>
      </c>
      <c r="AR9" s="17">
        <f t="shared" si="10"/>
        <v>7.6886991072664945E-2</v>
      </c>
      <c r="AT9" s="13" t="s">
        <v>12</v>
      </c>
      <c r="AU9" s="42">
        <v>29164</v>
      </c>
      <c r="AV9" s="17">
        <f t="shared" si="11"/>
        <v>8.719492688410585E-2</v>
      </c>
      <c r="AX9" s="13" t="s">
        <v>4</v>
      </c>
      <c r="AY9" s="42">
        <v>25935</v>
      </c>
      <c r="AZ9" s="17">
        <f t="shared" si="12"/>
        <v>7.6595480763267249E-2</v>
      </c>
      <c r="BB9" s="13" t="s">
        <v>4</v>
      </c>
      <c r="BC9" s="42">
        <v>27319</v>
      </c>
      <c r="BD9" s="17">
        <f t="shared" si="13"/>
        <v>7.9932938140408569E-2</v>
      </c>
      <c r="BF9" s="13" t="s">
        <v>4</v>
      </c>
      <c r="BG9" s="42">
        <v>28658</v>
      </c>
      <c r="BH9" s="17">
        <f t="shared" si="14"/>
        <v>8.343474691246601E-2</v>
      </c>
      <c r="BJ9" s="13" t="s">
        <v>4</v>
      </c>
      <c r="BK9" s="42">
        <v>26689</v>
      </c>
      <c r="BL9" s="17">
        <f t="shared" si="15"/>
        <v>7.8613360353699743E-2</v>
      </c>
    </row>
    <row r="10" spans="2:64" s="12" customFormat="1" ht="12.75" customHeight="1" x14ac:dyDescent="0.2">
      <c r="B10" s="13" t="s">
        <v>144</v>
      </c>
      <c r="C10" s="16">
        <v>25916097</v>
      </c>
      <c r="D10" s="17">
        <f t="shared" si="1"/>
        <v>6.9988302793628443E-2</v>
      </c>
      <c r="F10" s="13" t="s">
        <v>144</v>
      </c>
      <c r="G10" s="16">
        <v>24881328</v>
      </c>
      <c r="H10" s="17">
        <f t="shared" si="2"/>
        <v>6.7501083289799313E-2</v>
      </c>
      <c r="J10" s="13" t="s">
        <v>83</v>
      </c>
      <c r="K10" s="16">
        <v>24960301</v>
      </c>
      <c r="L10" s="17">
        <f t="shared" si="3"/>
        <v>6.7928366982670185E-2</v>
      </c>
      <c r="N10" s="13" t="s">
        <v>83</v>
      </c>
      <c r="O10" s="16">
        <v>26061843</v>
      </c>
      <c r="P10" s="17">
        <f t="shared" si="4"/>
        <v>7.1475652616516103E-2</v>
      </c>
      <c r="R10" s="13" t="s">
        <v>83</v>
      </c>
      <c r="S10" s="16">
        <v>27086641</v>
      </c>
      <c r="T10" s="17">
        <f t="shared" si="5"/>
        <v>7.3848107476416389E-2</v>
      </c>
      <c r="V10" s="13" t="s">
        <v>83</v>
      </c>
      <c r="W10" s="16">
        <v>27287114</v>
      </c>
      <c r="X10" s="17">
        <f t="shared" si="0"/>
        <v>7.6087307890074757E-2</v>
      </c>
      <c r="Z10" s="13" t="s">
        <v>83</v>
      </c>
      <c r="AA10" s="16">
        <v>27117711</v>
      </c>
      <c r="AB10" s="17">
        <f t="shared" si="6"/>
        <v>7.5946201935558233E-2</v>
      </c>
      <c r="AD10" s="13" t="s">
        <v>141</v>
      </c>
      <c r="AE10" s="16">
        <v>28169531</v>
      </c>
      <c r="AF10" s="17">
        <f t="shared" si="7"/>
        <v>7.6357866671409952E-2</v>
      </c>
      <c r="AH10" s="13" t="s">
        <v>81</v>
      </c>
      <c r="AI10" s="16">
        <v>28188112</v>
      </c>
      <c r="AJ10" s="17">
        <f t="shared" si="8"/>
        <v>7.1258783738939596E-2</v>
      </c>
      <c r="AL10" s="13" t="s">
        <v>4</v>
      </c>
      <c r="AM10" s="16">
        <v>27644</v>
      </c>
      <c r="AN10" s="17">
        <f t="shared" si="9"/>
        <v>7.5350941750483819E-2</v>
      </c>
      <c r="AP10" s="13" t="s">
        <v>4</v>
      </c>
      <c r="AQ10" s="42">
        <v>27020</v>
      </c>
      <c r="AR10" s="17">
        <f t="shared" si="10"/>
        <v>7.6358529010306417E-2</v>
      </c>
      <c r="AT10" s="13" t="s">
        <v>4</v>
      </c>
      <c r="AU10" s="42">
        <v>25518</v>
      </c>
      <c r="AV10" s="17">
        <f t="shared" si="11"/>
        <v>7.6294066116740264E-2</v>
      </c>
      <c r="AX10" s="13" t="s">
        <v>24</v>
      </c>
      <c r="AY10" s="42">
        <v>17980</v>
      </c>
      <c r="AZ10" s="17">
        <f t="shared" si="12"/>
        <v>5.3101474614364569E-2</v>
      </c>
      <c r="BB10" s="13" t="s">
        <v>24</v>
      </c>
      <c r="BC10" s="42">
        <v>17885</v>
      </c>
      <c r="BD10" s="17">
        <f t="shared" si="13"/>
        <v>5.2329902216084315E-2</v>
      </c>
      <c r="BF10" s="13" t="s">
        <v>24</v>
      </c>
      <c r="BG10" s="42">
        <v>17000</v>
      </c>
      <c r="BH10" s="17">
        <f t="shared" si="14"/>
        <v>4.9493708476234285E-2</v>
      </c>
      <c r="BJ10" s="13" t="s">
        <v>24</v>
      </c>
      <c r="BK10" s="42">
        <v>16080</v>
      </c>
      <c r="BL10" s="17">
        <f t="shared" si="15"/>
        <v>4.7364188785173358E-2</v>
      </c>
    </row>
    <row r="11" spans="2:64" s="12" customFormat="1" ht="12.75" customHeight="1" x14ac:dyDescent="0.2">
      <c r="B11" s="13" t="s">
        <v>83</v>
      </c>
      <c r="C11" s="16">
        <v>24854368</v>
      </c>
      <c r="D11" s="17">
        <f t="shared" si="1"/>
        <v>6.7121026492849956E-2</v>
      </c>
      <c r="F11" s="13" t="s">
        <v>83</v>
      </c>
      <c r="G11" s="16">
        <v>24748874</v>
      </c>
      <c r="H11" s="17">
        <f t="shared" si="2"/>
        <v>6.7141746019454773E-2</v>
      </c>
      <c r="J11" s="13" t="s">
        <v>144</v>
      </c>
      <c r="K11" s="16">
        <v>23690307</v>
      </c>
      <c r="L11" s="17">
        <f t="shared" si="3"/>
        <v>6.4472133882845423E-2</v>
      </c>
      <c r="N11" s="13" t="s">
        <v>144</v>
      </c>
      <c r="O11" s="16">
        <v>22209714</v>
      </c>
      <c r="P11" s="17">
        <f t="shared" si="4"/>
        <v>6.0911033904093984E-2</v>
      </c>
      <c r="R11" s="13" t="s">
        <v>144</v>
      </c>
      <c r="S11" s="16">
        <v>21476834</v>
      </c>
      <c r="T11" s="17">
        <f t="shared" si="5"/>
        <v>5.8553718251190823E-2</v>
      </c>
      <c r="V11" s="13" t="s">
        <v>144</v>
      </c>
      <c r="W11" s="16">
        <v>20949523</v>
      </c>
      <c r="X11" s="17">
        <f t="shared" si="0"/>
        <v>5.8415587909047564E-2</v>
      </c>
      <c r="Z11" s="13" t="s">
        <v>144</v>
      </c>
      <c r="AA11" s="16">
        <v>21754055</v>
      </c>
      <c r="AB11" s="17">
        <f t="shared" si="6"/>
        <v>6.0924679592139624E-2</v>
      </c>
      <c r="AD11" s="13" t="s">
        <v>144</v>
      </c>
      <c r="AE11" s="16">
        <v>21027088</v>
      </c>
      <c r="AF11" s="17">
        <f t="shared" si="7"/>
        <v>5.6997171234125413E-2</v>
      </c>
      <c r="AH11" s="13" t="s">
        <v>44</v>
      </c>
      <c r="AI11" s="16">
        <v>24304445</v>
      </c>
      <c r="AJ11" s="17">
        <f t="shared" si="8"/>
        <v>6.1440978741320158E-2</v>
      </c>
      <c r="AL11" s="13" t="s">
        <v>24</v>
      </c>
      <c r="AM11" s="16">
        <v>20926</v>
      </c>
      <c r="AN11" s="17">
        <f t="shared" si="9"/>
        <v>5.7039278218442499E-2</v>
      </c>
      <c r="AP11" s="13" t="s">
        <v>24</v>
      </c>
      <c r="AQ11" s="42">
        <v>20773</v>
      </c>
      <c r="AR11" s="17">
        <f t="shared" si="10"/>
        <v>5.8704504927131584E-2</v>
      </c>
      <c r="AT11" s="13" t="s">
        <v>24</v>
      </c>
      <c r="AU11" s="42">
        <v>18636</v>
      </c>
      <c r="AV11" s="17">
        <f t="shared" si="11"/>
        <v>5.5718168200939402E-2</v>
      </c>
      <c r="AX11" s="13" t="s">
        <v>52</v>
      </c>
      <c r="AY11" s="42">
        <v>15774</v>
      </c>
      <c r="AZ11" s="17">
        <f t="shared" si="12"/>
        <v>4.6586354870243978E-2</v>
      </c>
      <c r="BB11" s="13" t="s">
        <v>52</v>
      </c>
      <c r="BC11" s="42">
        <v>14891</v>
      </c>
      <c r="BD11" s="17">
        <f t="shared" si="13"/>
        <v>4.3569727363696478E-2</v>
      </c>
      <c r="BF11" s="13" t="s">
        <v>52</v>
      </c>
      <c r="BG11" s="42">
        <v>14696</v>
      </c>
      <c r="BH11" s="17">
        <f t="shared" si="14"/>
        <v>4.2785855280396412E-2</v>
      </c>
      <c r="BJ11" s="13" t="s">
        <v>52</v>
      </c>
      <c r="BK11" s="42">
        <v>14315</v>
      </c>
      <c r="BL11" s="17">
        <f t="shared" si="15"/>
        <v>4.2165321048492327E-2</v>
      </c>
    </row>
    <row r="12" spans="2:64" s="12" customFormat="1" ht="12.75" customHeight="1" x14ac:dyDescent="0.2">
      <c r="B12" s="13" t="s">
        <v>136</v>
      </c>
      <c r="C12" s="16">
        <v>21998722</v>
      </c>
      <c r="D12" s="17">
        <f t="shared" si="1"/>
        <v>5.9409147002685452E-2</v>
      </c>
      <c r="F12" s="13" t="s">
        <v>136</v>
      </c>
      <c r="G12" s="16">
        <v>21672328</v>
      </c>
      <c r="H12" s="17">
        <f t="shared" si="2"/>
        <v>5.8795319020425667E-2</v>
      </c>
      <c r="J12" s="13" t="s">
        <v>136</v>
      </c>
      <c r="K12" s="16">
        <v>20729921</v>
      </c>
      <c r="L12" s="17">
        <f t="shared" si="3"/>
        <v>5.6415572921566987E-2</v>
      </c>
      <c r="N12" s="13" t="s">
        <v>136</v>
      </c>
      <c r="O12" s="16">
        <v>17559217</v>
      </c>
      <c r="P12" s="17">
        <f t="shared" si="4"/>
        <v>4.8156858841871777E-2</v>
      </c>
      <c r="R12" s="13" t="s">
        <v>136</v>
      </c>
      <c r="S12" s="16">
        <v>16065823</v>
      </c>
      <c r="T12" s="17">
        <f t="shared" si="5"/>
        <v>4.3801319757628208E-2</v>
      </c>
      <c r="V12" s="13" t="s">
        <v>138</v>
      </c>
      <c r="W12" s="16">
        <v>15837505</v>
      </c>
      <c r="X12" s="17">
        <f t="shared" si="0"/>
        <v>4.4161252052730762E-2</v>
      </c>
      <c r="Z12" s="13" t="s">
        <v>138</v>
      </c>
      <c r="AA12" s="16">
        <v>14086791</v>
      </c>
      <c r="AB12" s="17">
        <f t="shared" si="6"/>
        <v>3.9451643758206742E-2</v>
      </c>
      <c r="AD12" s="13" t="s">
        <v>138</v>
      </c>
      <c r="AE12" s="16">
        <v>15138145</v>
      </c>
      <c r="AF12" s="17">
        <f t="shared" si="7"/>
        <v>4.1034281243889761E-2</v>
      </c>
      <c r="AH12" s="13" t="s">
        <v>85</v>
      </c>
      <c r="AI12" s="16">
        <v>20169047</v>
      </c>
      <c r="AJ12" s="17">
        <f t="shared" si="8"/>
        <v>5.0986804593138708E-2</v>
      </c>
      <c r="AL12" s="13" t="s">
        <v>44</v>
      </c>
      <c r="AM12" s="16">
        <v>16581</v>
      </c>
      <c r="AN12" s="17">
        <f t="shared" si="9"/>
        <v>4.5195845939978739E-2</v>
      </c>
      <c r="AP12" s="13" t="s">
        <v>48</v>
      </c>
      <c r="AQ12" s="42">
        <v>16743</v>
      </c>
      <c r="AR12" s="17">
        <f t="shared" si="10"/>
        <v>4.7315723583255385E-2</v>
      </c>
      <c r="AT12" s="13" t="s">
        <v>48</v>
      </c>
      <c r="AU12" s="42">
        <v>15311</v>
      </c>
      <c r="AV12" s="17">
        <f t="shared" si="11"/>
        <v>4.5777037632785102E-2</v>
      </c>
      <c r="AX12" s="13" t="s">
        <v>48</v>
      </c>
      <c r="AY12" s="42">
        <v>13840</v>
      </c>
      <c r="AZ12" s="17">
        <f t="shared" si="12"/>
        <v>4.0874549981246143E-2</v>
      </c>
      <c r="BB12" s="13" t="s">
        <v>48</v>
      </c>
      <c r="BC12" s="42">
        <v>14168</v>
      </c>
      <c r="BD12" s="17">
        <f t="shared" si="13"/>
        <v>4.1454294358260139E-2</v>
      </c>
      <c r="BF12" s="13" t="s">
        <v>48</v>
      </c>
      <c r="BG12" s="42">
        <v>13613</v>
      </c>
      <c r="BH12" s="17">
        <f t="shared" si="14"/>
        <v>3.9632814910998668E-2</v>
      </c>
      <c r="BJ12" s="13" t="s">
        <v>48</v>
      </c>
      <c r="BK12" s="42">
        <v>12609</v>
      </c>
      <c r="BL12" s="17">
        <f t="shared" si="15"/>
        <v>3.7140239825388735E-2</v>
      </c>
    </row>
    <row r="13" spans="2:64" s="12" customFormat="1" ht="12.75" customHeight="1" x14ac:dyDescent="0.2">
      <c r="B13" s="13" t="s">
        <v>88</v>
      </c>
      <c r="C13" s="16">
        <v>19826561</v>
      </c>
      <c r="D13" s="17">
        <f t="shared" si="1"/>
        <v>5.3543068411279086E-2</v>
      </c>
      <c r="F13" s="13" t="s">
        <v>88</v>
      </c>
      <c r="G13" s="16">
        <v>20963390</v>
      </c>
      <c r="H13" s="17">
        <f t="shared" si="2"/>
        <v>5.6872026060126132E-2</v>
      </c>
      <c r="J13" s="13" t="s">
        <v>88</v>
      </c>
      <c r="K13" s="16">
        <v>16858726</v>
      </c>
      <c r="L13" s="17">
        <f t="shared" si="3"/>
        <v>4.5880285121092226E-2</v>
      </c>
      <c r="N13" s="13" t="s">
        <v>139</v>
      </c>
      <c r="O13" s="16">
        <v>16952088</v>
      </c>
      <c r="P13" s="17">
        <f t="shared" si="4"/>
        <v>4.6491783141069928E-2</v>
      </c>
      <c r="R13" s="13" t="s">
        <v>139</v>
      </c>
      <c r="S13" s="16">
        <v>15661202</v>
      </c>
      <c r="T13" s="17">
        <f t="shared" si="5"/>
        <v>4.2698174664989555E-2</v>
      </c>
      <c r="V13" s="13" t="s">
        <v>139</v>
      </c>
      <c r="W13" s="16">
        <v>14920565</v>
      </c>
      <c r="X13" s="17">
        <f t="shared" si="0"/>
        <v>4.1604459271466859E-2</v>
      </c>
      <c r="Z13" s="13" t="s">
        <v>136</v>
      </c>
      <c r="AA13" s="16">
        <v>13747933</v>
      </c>
      <c r="AB13" s="17">
        <f t="shared" si="6"/>
        <v>3.8502633788468535E-2</v>
      </c>
      <c r="AD13" s="13" t="s">
        <v>143</v>
      </c>
      <c r="AE13" s="16">
        <v>13813942</v>
      </c>
      <c r="AF13" s="17">
        <f t="shared" si="7"/>
        <v>3.7444824389961981E-2</v>
      </c>
      <c r="AH13" s="13" t="s">
        <v>82</v>
      </c>
      <c r="AI13" s="16">
        <v>16126411</v>
      </c>
      <c r="AJ13" s="17">
        <f t="shared" si="8"/>
        <v>4.0767130268755017E-2</v>
      </c>
      <c r="AL13" s="13" t="s">
        <v>48</v>
      </c>
      <c r="AM13" s="16">
        <v>16334</v>
      </c>
      <c r="AN13" s="17">
        <f t="shared" si="9"/>
        <v>4.4522582931283562E-2</v>
      </c>
      <c r="AP13" s="13" t="s">
        <v>49</v>
      </c>
      <c r="AQ13" s="42">
        <v>13151</v>
      </c>
      <c r="AR13" s="17">
        <f t="shared" si="10"/>
        <v>3.7164730385438188E-2</v>
      </c>
      <c r="AT13" s="13" t="s">
        <v>49</v>
      </c>
      <c r="AU13" s="42">
        <v>12432</v>
      </c>
      <c r="AV13" s="17">
        <f t="shared" si="11"/>
        <v>3.7169363976930596E-2</v>
      </c>
      <c r="AX13" s="13" t="s">
        <v>49</v>
      </c>
      <c r="AY13" s="42">
        <v>12743</v>
      </c>
      <c r="AZ13" s="17">
        <f t="shared" si="12"/>
        <v>3.7634710289813557E-2</v>
      </c>
      <c r="BB13" s="13" t="s">
        <v>49</v>
      </c>
      <c r="BC13" s="42">
        <v>13139</v>
      </c>
      <c r="BD13" s="17">
        <f t="shared" si="13"/>
        <v>3.8443532860896384E-2</v>
      </c>
      <c r="BF13" s="13" t="s">
        <v>49</v>
      </c>
      <c r="BG13" s="42">
        <v>13555</v>
      </c>
      <c r="BH13" s="17">
        <f t="shared" si="14"/>
        <v>3.9463954023256219E-2</v>
      </c>
      <c r="BJ13" s="13" t="s">
        <v>49</v>
      </c>
      <c r="BK13" s="42">
        <v>11710</v>
      </c>
      <c r="BL13" s="17">
        <f t="shared" si="15"/>
        <v>3.449220464392911E-2</v>
      </c>
    </row>
    <row r="14" spans="2:64" s="12" customFormat="1" ht="12.75" customHeight="1" x14ac:dyDescent="0.2">
      <c r="B14" s="13" t="s">
        <v>139</v>
      </c>
      <c r="C14" s="16">
        <v>17725073</v>
      </c>
      <c r="D14" s="17">
        <f t="shared" si="1"/>
        <v>4.7867847390877113E-2</v>
      </c>
      <c r="F14" s="13" t="s">
        <v>138</v>
      </c>
      <c r="G14" s="16">
        <v>16279937</v>
      </c>
      <c r="H14" s="17">
        <f t="shared" si="2"/>
        <v>4.4166186924977861E-2</v>
      </c>
      <c r="J14" s="13" t="s">
        <v>139</v>
      </c>
      <c r="K14" s="16">
        <v>15696392</v>
      </c>
      <c r="L14" s="17">
        <f t="shared" si="3"/>
        <v>4.2717044000384792E-2</v>
      </c>
      <c r="N14" s="13" t="s">
        <v>138</v>
      </c>
      <c r="O14" s="16">
        <v>15495038</v>
      </c>
      <c r="P14" s="17">
        <f t="shared" si="4"/>
        <v>4.2495764914542558E-2</v>
      </c>
      <c r="R14" s="13" t="s">
        <v>138</v>
      </c>
      <c r="S14" s="16">
        <v>15542478</v>
      </c>
      <c r="T14" s="17">
        <f t="shared" si="5"/>
        <v>4.2374489542421935E-2</v>
      </c>
      <c r="V14" s="13" t="s">
        <v>136</v>
      </c>
      <c r="W14" s="16">
        <v>14546709</v>
      </c>
      <c r="X14" s="17">
        <f t="shared" si="0"/>
        <v>4.0562000307922688E-2</v>
      </c>
      <c r="Z14" s="13" t="s">
        <v>143</v>
      </c>
      <c r="AA14" s="16">
        <v>13266018</v>
      </c>
      <c r="AB14" s="17">
        <f t="shared" si="6"/>
        <v>3.7152976588206515E-2</v>
      </c>
      <c r="AD14" s="13" t="s">
        <v>136</v>
      </c>
      <c r="AE14" s="16">
        <v>13179100</v>
      </c>
      <c r="AF14" s="17">
        <f t="shared" si="7"/>
        <v>3.5723987050021486E-2</v>
      </c>
      <c r="AH14" s="13" t="s">
        <v>86</v>
      </c>
      <c r="AI14" s="16">
        <v>14126933</v>
      </c>
      <c r="AJ14" s="17">
        <f t="shared" si="8"/>
        <v>3.5712504035087175E-2</v>
      </c>
      <c r="AL14" s="13" t="s">
        <v>49</v>
      </c>
      <c r="AM14" s="16">
        <v>13400</v>
      </c>
      <c r="AN14" s="17">
        <f t="shared" si="9"/>
        <v>3.6525199662005618E-2</v>
      </c>
      <c r="AP14" s="13" t="s">
        <v>10</v>
      </c>
      <c r="AQ14" s="42">
        <v>10703</v>
      </c>
      <c r="AR14" s="17">
        <f t="shared" si="10"/>
        <v>3.0246681569108425E-2</v>
      </c>
      <c r="AT14" s="13" t="s">
        <v>10</v>
      </c>
      <c r="AU14" s="42">
        <v>10220</v>
      </c>
      <c r="AV14" s="17">
        <f t="shared" si="11"/>
        <v>3.055589606211637E-2</v>
      </c>
      <c r="AX14" s="13" t="s">
        <v>12</v>
      </c>
      <c r="AY14" s="42">
        <v>12242</v>
      </c>
      <c r="AZ14" s="17">
        <f t="shared" si="12"/>
        <v>3.6155075207399946E-2</v>
      </c>
      <c r="BB14" s="13" t="s">
        <v>58</v>
      </c>
      <c r="BC14" s="42">
        <v>11261</v>
      </c>
      <c r="BD14" s="17">
        <f t="shared" si="13"/>
        <v>3.2948673684949706E-2</v>
      </c>
      <c r="BF14" s="13" t="s">
        <v>12</v>
      </c>
      <c r="BG14" s="42">
        <v>11160</v>
      </c>
      <c r="BH14" s="17">
        <f t="shared" si="14"/>
        <v>3.2491163917339687E-2</v>
      </c>
      <c r="BJ14" s="13" t="s">
        <v>58</v>
      </c>
      <c r="BK14" s="42">
        <v>11049</v>
      </c>
      <c r="BL14" s="17">
        <f t="shared" si="15"/>
        <v>3.2545206585036096E-2</v>
      </c>
    </row>
    <row r="15" spans="2:64" s="12" customFormat="1" ht="12.75" customHeight="1" x14ac:dyDescent="0.2">
      <c r="B15" s="13" t="s">
        <v>138</v>
      </c>
      <c r="C15" s="16">
        <v>17082489</v>
      </c>
      <c r="D15" s="17">
        <f t="shared" si="1"/>
        <v>4.6132502614140827E-2</v>
      </c>
      <c r="F15" s="13" t="s">
        <v>139</v>
      </c>
      <c r="G15" s="16">
        <v>15046082</v>
      </c>
      <c r="H15" s="17">
        <f t="shared" si="2"/>
        <v>4.0818835484470531E-2</v>
      </c>
      <c r="J15" s="13" t="s">
        <v>138</v>
      </c>
      <c r="K15" s="16">
        <v>15661636</v>
      </c>
      <c r="L15" s="17">
        <f t="shared" si="3"/>
        <v>4.262245706720439E-2</v>
      </c>
      <c r="N15" s="13" t="s">
        <v>88</v>
      </c>
      <c r="O15" s="16">
        <v>14550248</v>
      </c>
      <c r="P15" s="17">
        <f t="shared" si="4"/>
        <v>3.9904640340752508E-2</v>
      </c>
      <c r="R15" s="13" t="s">
        <v>88</v>
      </c>
      <c r="S15" s="16">
        <v>14187685</v>
      </c>
      <c r="T15" s="17">
        <f t="shared" si="5"/>
        <v>3.8680827450016435E-2</v>
      </c>
      <c r="V15" s="13" t="s">
        <v>143</v>
      </c>
      <c r="W15" s="16">
        <v>12845312</v>
      </c>
      <c r="X15" s="17">
        <f t="shared" si="0"/>
        <v>3.5817829950359426E-2</v>
      </c>
      <c r="Z15" s="13" t="s">
        <v>139</v>
      </c>
      <c r="AA15" s="16">
        <v>13062720</v>
      </c>
      <c r="AB15" s="17">
        <f t="shared" si="6"/>
        <v>3.6583617656654549E-2</v>
      </c>
      <c r="AD15" s="13" t="s">
        <v>139</v>
      </c>
      <c r="AE15" s="16">
        <v>12007075</v>
      </c>
      <c r="AF15" s="17">
        <f t="shared" si="7"/>
        <v>3.2547032180394474E-2</v>
      </c>
      <c r="AH15" s="13" t="s">
        <v>84</v>
      </c>
      <c r="AI15" s="16">
        <v>11846046</v>
      </c>
      <c r="AJ15" s="17">
        <f t="shared" si="8"/>
        <v>2.9946483470603864E-2</v>
      </c>
      <c r="AL15" s="13" t="s">
        <v>74</v>
      </c>
      <c r="AM15" s="16">
        <v>10774</v>
      </c>
      <c r="AN15" s="17">
        <f t="shared" si="9"/>
        <v>2.9367350832720036E-2</v>
      </c>
      <c r="AP15" s="13" t="s">
        <v>22</v>
      </c>
      <c r="AQ15" s="42">
        <v>10301</v>
      </c>
      <c r="AR15" s="17">
        <f t="shared" si="10"/>
        <v>2.9110629435054273E-2</v>
      </c>
      <c r="AT15" s="13" t="s">
        <v>22</v>
      </c>
      <c r="AU15" s="42">
        <v>7046</v>
      </c>
      <c r="AV15" s="17">
        <f t="shared" si="11"/>
        <v>2.1066227363372988E-2</v>
      </c>
      <c r="AX15" s="13" t="s">
        <v>10</v>
      </c>
      <c r="AY15" s="42">
        <v>10780</v>
      </c>
      <c r="AZ15" s="17">
        <f t="shared" si="12"/>
        <v>3.1837257861115131E-2</v>
      </c>
      <c r="BB15" s="13" t="s">
        <v>12</v>
      </c>
      <c r="BC15" s="42">
        <v>11053</v>
      </c>
      <c r="BD15" s="17">
        <f t="shared" si="13"/>
        <v>3.2340084383247411E-2</v>
      </c>
      <c r="BF15" s="13" t="s">
        <v>58</v>
      </c>
      <c r="BG15" s="42">
        <v>10970</v>
      </c>
      <c r="BH15" s="17">
        <f t="shared" si="14"/>
        <v>3.1937998940252357E-2</v>
      </c>
      <c r="BJ15" s="13" t="s">
        <v>12</v>
      </c>
      <c r="BK15" s="42">
        <v>10344</v>
      </c>
      <c r="BL15" s="17">
        <f t="shared" si="15"/>
        <v>3.0468605024492116E-2</v>
      </c>
    </row>
    <row r="16" spans="2:64" s="12" customFormat="1" ht="12.75" customHeight="1" x14ac:dyDescent="0.2">
      <c r="B16" s="13" t="s">
        <v>166</v>
      </c>
      <c r="C16" s="16">
        <v>10518341</v>
      </c>
      <c r="D16" s="17">
        <f t="shared" si="1"/>
        <v>2.8405544044484653E-2</v>
      </c>
      <c r="F16" s="13" t="s">
        <v>166</v>
      </c>
      <c r="G16" s="16">
        <v>11544833</v>
      </c>
      <c r="H16" s="17">
        <f t="shared" si="2"/>
        <v>3.1320222694697954E-2</v>
      </c>
      <c r="J16" s="13" t="s">
        <v>143</v>
      </c>
      <c r="K16" s="16">
        <v>12842797</v>
      </c>
      <c r="L16" s="17">
        <f t="shared" si="3"/>
        <v>3.4951110072748551E-2</v>
      </c>
      <c r="N16" s="13" t="s">
        <v>143</v>
      </c>
      <c r="O16" s="16">
        <v>12884002</v>
      </c>
      <c r="P16" s="17">
        <f t="shared" si="4"/>
        <v>3.5334893670508981E-2</v>
      </c>
      <c r="R16" s="13" t="s">
        <v>143</v>
      </c>
      <c r="S16" s="16">
        <v>13385750</v>
      </c>
      <c r="T16" s="17">
        <f t="shared" si="5"/>
        <v>3.649445882390661E-2</v>
      </c>
      <c r="V16" s="13" t="s">
        <v>88</v>
      </c>
      <c r="W16" s="16">
        <v>11599169</v>
      </c>
      <c r="X16" s="17">
        <f t="shared" si="0"/>
        <v>3.2343088498549555E-2</v>
      </c>
      <c r="Z16" s="13" t="s">
        <v>88</v>
      </c>
      <c r="AA16" s="16">
        <v>10838155</v>
      </c>
      <c r="AB16" s="17">
        <f t="shared" si="6"/>
        <v>3.0353472984459496E-2</v>
      </c>
      <c r="AD16" s="13" t="s">
        <v>88</v>
      </c>
      <c r="AE16" s="16">
        <v>10037287</v>
      </c>
      <c r="AF16" s="17">
        <f t="shared" si="7"/>
        <v>2.7207617424964456E-2</v>
      </c>
      <c r="AH16" s="13" t="s">
        <v>87</v>
      </c>
      <c r="AI16" s="16">
        <v>11710145</v>
      </c>
      <c r="AJ16" s="17">
        <f t="shared" si="8"/>
        <v>2.9602929423106619E-2</v>
      </c>
      <c r="AL16" s="13" t="s">
        <v>22</v>
      </c>
      <c r="AM16" s="16">
        <v>10110</v>
      </c>
      <c r="AN16" s="17">
        <f t="shared" si="9"/>
        <v>2.7557445416632596E-2</v>
      </c>
      <c r="AP16" s="13" t="s">
        <v>25</v>
      </c>
      <c r="AQ16" s="42">
        <v>6682</v>
      </c>
      <c r="AR16" s="17">
        <f t="shared" si="10"/>
        <v>1.8883334228233437E-2</v>
      </c>
      <c r="AT16" s="13" t="s">
        <v>25</v>
      </c>
      <c r="AU16" s="42">
        <v>4563</v>
      </c>
      <c r="AV16" s="17">
        <f t="shared" si="11"/>
        <v>1.3642519934582877E-2</v>
      </c>
      <c r="AX16" s="13" t="s">
        <v>22</v>
      </c>
      <c r="AY16" s="42">
        <v>6355</v>
      </c>
      <c r="AZ16" s="17">
        <f t="shared" si="12"/>
        <v>1.876862464818058E-2</v>
      </c>
      <c r="BB16" s="13" t="s">
        <v>10</v>
      </c>
      <c r="BC16" s="42">
        <v>10146</v>
      </c>
      <c r="BD16" s="17">
        <f t="shared" si="13"/>
        <v>2.9686283918612884E-2</v>
      </c>
      <c r="BF16" s="13" t="s">
        <v>10</v>
      </c>
      <c r="BG16" s="42">
        <v>9500</v>
      </c>
      <c r="BH16" s="17">
        <f t="shared" si="14"/>
        <v>2.765824885436622E-2</v>
      </c>
      <c r="BJ16" s="13" t="s">
        <v>63</v>
      </c>
      <c r="BK16" s="42">
        <v>9899</v>
      </c>
      <c r="BL16" s="17">
        <f t="shared" si="15"/>
        <v>2.9157842337340242E-2</v>
      </c>
    </row>
    <row r="17" spans="2:64" s="12" customFormat="1" ht="12.75" customHeight="1" x14ac:dyDescent="0.2">
      <c r="B17" s="13" t="s">
        <v>274</v>
      </c>
      <c r="C17" s="16">
        <v>10373431</v>
      </c>
      <c r="D17" s="17">
        <f t="shared" si="1"/>
        <v>2.8014204061545683E-2</v>
      </c>
      <c r="F17" s="13" t="s">
        <v>274</v>
      </c>
      <c r="G17" s="16">
        <v>10001563</v>
      </c>
      <c r="H17" s="17">
        <f t="shared" si="2"/>
        <v>2.7133452727731214E-2</v>
      </c>
      <c r="J17" s="13" t="s">
        <v>164</v>
      </c>
      <c r="K17" s="16">
        <v>9626321</v>
      </c>
      <c r="L17" s="17">
        <f t="shared" si="3"/>
        <v>2.6197611382209881E-2</v>
      </c>
      <c r="N17" s="13" t="s">
        <v>164</v>
      </c>
      <c r="O17" s="16">
        <v>8862629</v>
      </c>
      <c r="P17" s="17">
        <f t="shared" si="4"/>
        <v>2.4306116481212076E-2</v>
      </c>
      <c r="R17" s="13" t="s">
        <v>164</v>
      </c>
      <c r="S17" s="16">
        <v>7981412</v>
      </c>
      <c r="T17" s="17">
        <f t="shared" si="5"/>
        <v>2.1760253373224073E-2</v>
      </c>
      <c r="V17" s="13" t="s">
        <v>164</v>
      </c>
      <c r="W17" s="16">
        <v>8021432</v>
      </c>
      <c r="X17" s="17">
        <f t="shared" si="0"/>
        <v>2.236693724016758E-2</v>
      </c>
      <c r="Z17" s="13" t="s">
        <v>164</v>
      </c>
      <c r="AA17" s="16">
        <v>7855126</v>
      </c>
      <c r="AB17" s="17">
        <f t="shared" si="6"/>
        <v>2.1999164510059635E-2</v>
      </c>
      <c r="AD17" s="13" t="s">
        <v>164</v>
      </c>
      <c r="AE17" s="16">
        <v>7801270</v>
      </c>
      <c r="AF17" s="17">
        <f t="shared" si="7"/>
        <v>2.1146547826006414E-2</v>
      </c>
      <c r="AH17" s="13" t="s">
        <v>92</v>
      </c>
      <c r="AI17" s="16">
        <v>8992730</v>
      </c>
      <c r="AJ17" s="17">
        <f t="shared" si="8"/>
        <v>2.2733377896776992E-2</v>
      </c>
      <c r="AL17" s="13" t="s">
        <v>25</v>
      </c>
      <c r="AM17" s="16">
        <v>9333</v>
      </c>
      <c r="AN17" s="17">
        <f t="shared" si="9"/>
        <v>2.5439528988470031E-2</v>
      </c>
      <c r="AP17" s="13" t="s">
        <v>44</v>
      </c>
      <c r="AQ17" s="42">
        <v>6254</v>
      </c>
      <c r="AR17" s="17">
        <f t="shared" si="10"/>
        <v>1.7673806085509117E-2</v>
      </c>
      <c r="AT17" s="13" t="s">
        <v>6</v>
      </c>
      <c r="AU17" s="42">
        <v>3329</v>
      </c>
      <c r="AV17" s="17">
        <f t="shared" si="11"/>
        <v>9.9530898229731306E-3</v>
      </c>
      <c r="AX17" s="13" t="s">
        <v>16</v>
      </c>
      <c r="AY17" s="42">
        <v>3547</v>
      </c>
      <c r="AZ17" s="17">
        <f t="shared" si="12"/>
        <v>1.04755801144133E-2</v>
      </c>
      <c r="BB17" s="13" t="s">
        <v>59</v>
      </c>
      <c r="BC17" s="42">
        <v>6455</v>
      </c>
      <c r="BD17" s="17">
        <f t="shared" si="13"/>
        <v>1.8886749723501496E-2</v>
      </c>
      <c r="BF17" s="13" t="s">
        <v>59</v>
      </c>
      <c r="BG17" s="42">
        <v>6663</v>
      </c>
      <c r="BH17" s="17">
        <f t="shared" si="14"/>
        <v>1.9398622328067591E-2</v>
      </c>
      <c r="BJ17" s="13" t="s">
        <v>10</v>
      </c>
      <c r="BK17" s="42">
        <v>8971</v>
      </c>
      <c r="BL17" s="17">
        <f t="shared" si="15"/>
        <v>2.6424386666156107E-2</v>
      </c>
    </row>
    <row r="18" spans="2:64" s="12" customFormat="1" ht="12.75" customHeight="1" x14ac:dyDescent="0.2">
      <c r="B18" s="13" t="s">
        <v>89</v>
      </c>
      <c r="C18" s="16">
        <v>9571124</v>
      </c>
      <c r="D18" s="17">
        <f t="shared" si="1"/>
        <v>2.5847515719182725E-2</v>
      </c>
      <c r="F18" s="13" t="s">
        <v>89</v>
      </c>
      <c r="G18" s="16">
        <v>6801214</v>
      </c>
      <c r="H18" s="17">
        <f t="shared" si="2"/>
        <v>1.8451157940032346E-2</v>
      </c>
      <c r="J18" s="13" t="s">
        <v>89</v>
      </c>
      <c r="K18" s="16">
        <v>6846981</v>
      </c>
      <c r="L18" s="17">
        <f t="shared" si="3"/>
        <v>1.8633759187894814E-2</v>
      </c>
      <c r="N18" s="13" t="s">
        <v>91</v>
      </c>
      <c r="O18" s="16">
        <v>7738706</v>
      </c>
      <c r="P18" s="17">
        <f t="shared" si="4"/>
        <v>2.1223712450318611E-2</v>
      </c>
      <c r="R18" s="13" t="s">
        <v>91</v>
      </c>
      <c r="S18" s="16">
        <v>7605249</v>
      </c>
      <c r="T18" s="17">
        <f t="shared" si="5"/>
        <v>2.0734695215139754E-2</v>
      </c>
      <c r="V18" s="13" t="s">
        <v>95</v>
      </c>
      <c r="W18" s="16">
        <v>7098781</v>
      </c>
      <c r="X18" s="17">
        <f t="shared" si="0"/>
        <v>1.9794219923411936E-2</v>
      </c>
      <c r="Z18" s="13" t="s">
        <v>91</v>
      </c>
      <c r="AA18" s="16">
        <v>6562019</v>
      </c>
      <c r="AB18" s="17">
        <f t="shared" si="6"/>
        <v>1.8377672808703133E-2</v>
      </c>
      <c r="AD18" s="13" t="s">
        <v>89</v>
      </c>
      <c r="AE18" s="16">
        <v>6681287</v>
      </c>
      <c r="AF18" s="17">
        <f t="shared" si="7"/>
        <v>1.8110660839167843E-2</v>
      </c>
      <c r="AH18" s="13" t="s">
        <v>88</v>
      </c>
      <c r="AI18" s="16">
        <v>8239218</v>
      </c>
      <c r="AJ18" s="17">
        <f t="shared" si="8"/>
        <v>2.0828519967565701E-2</v>
      </c>
      <c r="AL18" s="13" t="s">
        <v>11</v>
      </c>
      <c r="AM18" s="16">
        <v>5409</v>
      </c>
      <c r="AN18" s="17">
        <f t="shared" si="9"/>
        <v>1.4743642162073758E-2</v>
      </c>
      <c r="AP18" s="13" t="s">
        <v>11</v>
      </c>
      <c r="AQ18" s="42">
        <v>4000</v>
      </c>
      <c r="AR18" s="17">
        <f t="shared" si="10"/>
        <v>1.1304001333872157E-2</v>
      </c>
      <c r="AT18" s="13" t="s">
        <v>16</v>
      </c>
      <c r="AU18" s="42">
        <v>3287</v>
      </c>
      <c r="AV18" s="17">
        <f t="shared" si="11"/>
        <v>9.827517647375392E-3</v>
      </c>
      <c r="AX18" s="13" t="s">
        <v>25</v>
      </c>
      <c r="AY18" s="42">
        <v>3474</v>
      </c>
      <c r="AZ18" s="17">
        <f t="shared" si="12"/>
        <v>1.0259984583442855E-2</v>
      </c>
      <c r="BB18" s="13" t="s">
        <v>22</v>
      </c>
      <c r="BC18" s="42">
        <v>4910</v>
      </c>
      <c r="BD18" s="17">
        <f t="shared" si="13"/>
        <v>1.4366218612299355E-2</v>
      </c>
      <c r="BF18" s="13" t="s">
        <v>44</v>
      </c>
      <c r="BG18" s="42">
        <v>3915</v>
      </c>
      <c r="BH18" s="17">
        <f t="shared" si="14"/>
        <v>1.1398109922615132E-2</v>
      </c>
      <c r="BJ18" s="13" t="s">
        <v>44</v>
      </c>
      <c r="BK18" s="42">
        <v>8113</v>
      </c>
      <c r="BL18" s="17">
        <f t="shared" si="15"/>
        <v>2.3897118383962156E-2</v>
      </c>
    </row>
    <row r="19" spans="2:64" s="12" customFormat="1" ht="12.75" customHeight="1" x14ac:dyDescent="0.2">
      <c r="B19" s="13" t="s">
        <v>181</v>
      </c>
      <c r="C19" s="16">
        <v>8332892</v>
      </c>
      <c r="D19" s="17">
        <f t="shared" si="1"/>
        <v>2.2503580243684228E-2</v>
      </c>
      <c r="F19" s="13" t="s">
        <v>91</v>
      </c>
      <c r="G19" s="16">
        <v>6320202</v>
      </c>
      <c r="H19" s="17">
        <f t="shared" si="2"/>
        <v>1.7146210267006495E-2</v>
      </c>
      <c r="J19" s="13" t="s">
        <v>91</v>
      </c>
      <c r="K19" s="16">
        <v>6794964</v>
      </c>
      <c r="L19" s="17">
        <f t="shared" si="3"/>
        <v>1.8492197198504642E-2</v>
      </c>
      <c r="N19" s="13" t="s">
        <v>89</v>
      </c>
      <c r="O19" s="16">
        <v>6274142</v>
      </c>
      <c r="P19" s="17">
        <f t="shared" si="4"/>
        <v>1.7207086776583436E-2</v>
      </c>
      <c r="R19" s="13" t="s">
        <v>95</v>
      </c>
      <c r="S19" s="16">
        <v>5864678</v>
      </c>
      <c r="T19" s="17">
        <f t="shared" si="5"/>
        <v>1.5989260951868291E-2</v>
      </c>
      <c r="V19" s="13" t="s">
        <v>91</v>
      </c>
      <c r="W19" s="16">
        <v>6878616</v>
      </c>
      <c r="X19" s="17">
        <f t="shared" si="0"/>
        <v>1.9180312489242887E-2</v>
      </c>
      <c r="Z19" s="13" t="s">
        <v>89</v>
      </c>
      <c r="AA19" s="16">
        <v>6396171</v>
      </c>
      <c r="AB19" s="17">
        <f t="shared" si="6"/>
        <v>1.7913196817399574E-2</v>
      </c>
      <c r="AD19" s="13" t="s">
        <v>91</v>
      </c>
      <c r="AE19" s="16">
        <v>6122510</v>
      </c>
      <c r="AF19" s="17">
        <f t="shared" si="7"/>
        <v>1.6596009435669131E-2</v>
      </c>
      <c r="AH19" s="13" t="s">
        <v>89</v>
      </c>
      <c r="AI19" s="16">
        <v>6036843</v>
      </c>
      <c r="AJ19" s="17">
        <f t="shared" si="8"/>
        <v>1.5260975612801996E-2</v>
      </c>
      <c r="AL19" s="13" t="s">
        <v>6</v>
      </c>
      <c r="AM19" s="16">
        <v>5133</v>
      </c>
      <c r="AN19" s="17">
        <f t="shared" si="9"/>
        <v>1.3991332079483196E-2</v>
      </c>
      <c r="AP19" s="13" t="s">
        <v>16</v>
      </c>
      <c r="AQ19" s="42">
        <v>3417</v>
      </c>
      <c r="AR19" s="17">
        <f t="shared" si="10"/>
        <v>9.6564431394602912E-3</v>
      </c>
      <c r="AT19" s="13" t="s">
        <v>11</v>
      </c>
      <c r="AU19" s="42">
        <v>2365</v>
      </c>
      <c r="AV19" s="17">
        <f t="shared" si="11"/>
        <v>7.0709094116345609E-3</v>
      </c>
      <c r="AX19" s="13" t="s">
        <v>3</v>
      </c>
      <c r="AY19" s="42">
        <v>3262</v>
      </c>
      <c r="AZ19" s="17">
        <f t="shared" si="12"/>
        <v>9.633871534597176E-3</v>
      </c>
      <c r="BB19" s="13" t="s">
        <v>16</v>
      </c>
      <c r="BC19" s="42">
        <v>3160</v>
      </c>
      <c r="BD19" s="17">
        <f t="shared" si="13"/>
        <v>9.2458759297079363E-3</v>
      </c>
      <c r="BF19" s="13" t="s">
        <v>55</v>
      </c>
      <c r="BG19" s="42">
        <v>3235</v>
      </c>
      <c r="BH19" s="17">
        <f t="shared" si="14"/>
        <v>9.41836158356576E-3</v>
      </c>
      <c r="BJ19" s="13" t="s">
        <v>59</v>
      </c>
      <c r="BK19" s="42">
        <v>6439</v>
      </c>
      <c r="BL19" s="17">
        <f t="shared" si="15"/>
        <v>1.8966294252968363E-2</v>
      </c>
    </row>
    <row r="20" spans="2:64" s="12" customFormat="1" ht="12.75" customHeight="1" x14ac:dyDescent="0.2">
      <c r="B20" s="13" t="s">
        <v>91</v>
      </c>
      <c r="C20" s="16">
        <v>5376667</v>
      </c>
      <c r="D20" s="17">
        <f t="shared" si="1"/>
        <v>1.4520079856797491E-2</v>
      </c>
      <c r="F20" s="13" t="s">
        <v>181</v>
      </c>
      <c r="G20" s="16">
        <v>6010127</v>
      </c>
      <c r="H20" s="17">
        <f t="shared" si="2"/>
        <v>1.6305001212526586E-2</v>
      </c>
      <c r="J20" s="13" t="s">
        <v>181</v>
      </c>
      <c r="K20" s="16">
        <v>5272561</v>
      </c>
      <c r="L20" s="17">
        <f t="shared" si="3"/>
        <v>1.434904404984998E-2</v>
      </c>
      <c r="N20" s="13" t="s">
        <v>181</v>
      </c>
      <c r="O20" s="16">
        <v>4396443</v>
      </c>
      <c r="P20" s="17">
        <f t="shared" si="4"/>
        <v>1.2057421749348806E-2</v>
      </c>
      <c r="R20" s="13" t="s">
        <v>89</v>
      </c>
      <c r="S20" s="16">
        <v>5741639</v>
      </c>
      <c r="T20" s="17">
        <f t="shared" si="5"/>
        <v>1.5653811558353947E-2</v>
      </c>
      <c r="V20" s="13" t="s">
        <v>89</v>
      </c>
      <c r="W20" s="16">
        <v>6106453</v>
      </c>
      <c r="X20" s="17">
        <f t="shared" si="0"/>
        <v>1.7027215466145326E-2</v>
      </c>
      <c r="Z20" s="13" t="s">
        <v>94</v>
      </c>
      <c r="AA20" s="16">
        <v>3427394</v>
      </c>
      <c r="AB20" s="17">
        <f t="shared" si="6"/>
        <v>9.5988026731577986E-3</v>
      </c>
      <c r="AD20" s="13" t="s">
        <v>149</v>
      </c>
      <c r="AE20" s="16">
        <v>3555335</v>
      </c>
      <c r="AF20" s="17">
        <f t="shared" si="7"/>
        <v>9.6372849055313455E-3</v>
      </c>
      <c r="AH20" s="13" t="s">
        <v>91</v>
      </c>
      <c r="AI20" s="16">
        <v>5973342</v>
      </c>
      <c r="AJ20" s="17">
        <f t="shared" si="8"/>
        <v>1.5100446804550973E-2</v>
      </c>
      <c r="AL20" s="13" t="s">
        <v>16</v>
      </c>
      <c r="AM20" s="16">
        <v>3301</v>
      </c>
      <c r="AN20" s="17">
        <f t="shared" si="9"/>
        <v>8.9977376182298913E-3</v>
      </c>
      <c r="AP20" s="13" t="s">
        <v>6</v>
      </c>
      <c r="AQ20" s="42">
        <v>3263</v>
      </c>
      <c r="AR20" s="17">
        <f t="shared" si="10"/>
        <v>9.2212390881062124E-3</v>
      </c>
      <c r="AT20" s="13" t="s">
        <v>3</v>
      </c>
      <c r="AU20" s="42">
        <v>2237</v>
      </c>
      <c r="AV20" s="17">
        <f t="shared" si="11"/>
        <v>6.6882132574319292E-3</v>
      </c>
      <c r="AX20" s="13" t="s">
        <v>6</v>
      </c>
      <c r="AY20" s="42">
        <v>2771</v>
      </c>
      <c r="AZ20" s="17">
        <f t="shared" si="12"/>
        <v>8.183770086563083E-3</v>
      </c>
      <c r="BB20" s="13" t="s">
        <v>6</v>
      </c>
      <c r="BC20" s="42">
        <v>2661</v>
      </c>
      <c r="BD20" s="17">
        <f t="shared" si="13"/>
        <v>7.7858467876432969E-3</v>
      </c>
      <c r="BF20" s="13" t="s">
        <v>22</v>
      </c>
      <c r="BG20" s="42">
        <v>3177</v>
      </c>
      <c r="BH20" s="17">
        <f t="shared" si="14"/>
        <v>9.2495006958233129E-3</v>
      </c>
      <c r="BJ20" s="13" t="s">
        <v>55</v>
      </c>
      <c r="BK20" s="42">
        <v>5589</v>
      </c>
      <c r="BL20" s="17">
        <f t="shared" si="15"/>
        <v>1.646259024380186E-2</v>
      </c>
    </row>
    <row r="21" spans="2:64" s="12" customFormat="1" ht="12.75" customHeight="1" x14ac:dyDescent="0.2">
      <c r="B21" s="13" t="s">
        <v>188</v>
      </c>
      <c r="C21" s="16">
        <v>3751964</v>
      </c>
      <c r="D21" s="17">
        <f t="shared" si="1"/>
        <v>1.0132451368074188E-2</v>
      </c>
      <c r="F21" s="13" t="s">
        <v>188</v>
      </c>
      <c r="G21" s="16">
        <v>3707716</v>
      </c>
      <c r="H21" s="17">
        <f t="shared" si="2"/>
        <v>1.0058741500088803E-2</v>
      </c>
      <c r="J21" s="13" t="s">
        <v>188</v>
      </c>
      <c r="K21" s="16">
        <v>3641833</v>
      </c>
      <c r="L21" s="17">
        <f t="shared" si="3"/>
        <v>9.9110891536764219E-3</v>
      </c>
      <c r="N21" s="13" t="s">
        <v>95</v>
      </c>
      <c r="O21" s="16">
        <v>4241133</v>
      </c>
      <c r="P21" s="17">
        <f t="shared" si="4"/>
        <v>1.1631477827889716E-2</v>
      </c>
      <c r="R21" s="13" t="s">
        <v>94</v>
      </c>
      <c r="S21" s="16">
        <v>3540953</v>
      </c>
      <c r="T21" s="17">
        <f t="shared" si="5"/>
        <v>9.653935226333123E-3</v>
      </c>
      <c r="V21" s="13" t="s">
        <v>94</v>
      </c>
      <c r="W21" s="16">
        <v>3671761</v>
      </c>
      <c r="X21" s="17">
        <f t="shared" si="0"/>
        <v>1.0238327501610056E-2</v>
      </c>
      <c r="Z21" s="13" t="s">
        <v>95</v>
      </c>
      <c r="AA21" s="16">
        <v>3305939</v>
      </c>
      <c r="AB21" s="17">
        <f t="shared" si="6"/>
        <v>9.2586542750838167E-3</v>
      </c>
      <c r="AD21" s="13" t="s">
        <v>95</v>
      </c>
      <c r="AE21" s="16">
        <v>2387327</v>
      </c>
      <c r="AF21" s="17">
        <f t="shared" si="7"/>
        <v>6.4712187351311278E-3</v>
      </c>
      <c r="AH21" s="13" t="s">
        <v>94</v>
      </c>
      <c r="AI21" s="16">
        <v>3377861</v>
      </c>
      <c r="AJ21" s="17">
        <f t="shared" si="8"/>
        <v>8.5391411279761558E-3</v>
      </c>
      <c r="AL21" s="13" t="s">
        <v>0</v>
      </c>
      <c r="AM21" s="16">
        <v>1476</v>
      </c>
      <c r="AN21" s="17">
        <f t="shared" si="9"/>
        <v>4.0232234851582307E-3</v>
      </c>
      <c r="AP21" s="13" t="s">
        <v>3</v>
      </c>
      <c r="AQ21" s="42">
        <v>2956</v>
      </c>
      <c r="AR21" s="17">
        <f t="shared" si="10"/>
        <v>8.3536569857315252E-3</v>
      </c>
      <c r="AT21" s="13" t="s">
        <v>44</v>
      </c>
      <c r="AU21" s="42">
        <v>2028</v>
      </c>
      <c r="AV21" s="17">
        <f t="shared" si="11"/>
        <v>6.0633421931479449E-3</v>
      </c>
      <c r="AX21" s="13" t="s">
        <v>44</v>
      </c>
      <c r="AY21" s="42">
        <v>1717</v>
      </c>
      <c r="AZ21" s="17">
        <f t="shared" si="12"/>
        <v>5.0709250229624006E-3</v>
      </c>
      <c r="BB21" s="13" t="s">
        <v>25</v>
      </c>
      <c r="BC21" s="42">
        <v>2507</v>
      </c>
      <c r="BD21" s="17">
        <f t="shared" si="13"/>
        <v>7.3352566315752514E-3</v>
      </c>
      <c r="BF21" s="13" t="s">
        <v>16</v>
      </c>
      <c r="BG21" s="42">
        <v>2977</v>
      </c>
      <c r="BH21" s="17">
        <f t="shared" si="14"/>
        <v>8.6672217725734975E-3</v>
      </c>
      <c r="BJ21" s="13" t="s">
        <v>22</v>
      </c>
      <c r="BK21" s="42">
        <v>2869</v>
      </c>
      <c r="BL21" s="17">
        <f t="shared" si="15"/>
        <v>8.4507374144690527E-3</v>
      </c>
    </row>
    <row r="22" spans="2:64" s="12" customFormat="1" ht="12.75" customHeight="1" x14ac:dyDescent="0.2">
      <c r="B22" s="13" t="s">
        <v>171</v>
      </c>
      <c r="C22" s="16">
        <v>3391801</v>
      </c>
      <c r="D22" s="17">
        <f t="shared" si="1"/>
        <v>9.1598050201668769E-3</v>
      </c>
      <c r="F22" s="13" t="s">
        <v>95</v>
      </c>
      <c r="G22" s="16">
        <v>3379447</v>
      </c>
      <c r="H22" s="17">
        <f t="shared" si="2"/>
        <v>9.1681735565104245E-3</v>
      </c>
      <c r="J22" s="13" t="s">
        <v>95</v>
      </c>
      <c r="K22" s="16">
        <v>3597477</v>
      </c>
      <c r="L22" s="17">
        <f t="shared" si="3"/>
        <v>9.7903762405635811E-3</v>
      </c>
      <c r="N22" s="13" t="s">
        <v>188</v>
      </c>
      <c r="O22" s="16">
        <v>3700343</v>
      </c>
      <c r="P22" s="17">
        <f t="shared" si="4"/>
        <v>1.0148339502695841E-2</v>
      </c>
      <c r="R22" s="13" t="s">
        <v>181</v>
      </c>
      <c r="S22" s="16">
        <v>3483653</v>
      </c>
      <c r="T22" s="17">
        <f t="shared" si="5"/>
        <v>9.4977144325330103E-3</v>
      </c>
      <c r="V22" s="13" t="s">
        <v>181</v>
      </c>
      <c r="W22" s="16">
        <v>3369592</v>
      </c>
      <c r="X22" s="17">
        <f t="shared" si="0"/>
        <v>9.3957603566259436E-3</v>
      </c>
      <c r="Z22" s="13" t="s">
        <v>171</v>
      </c>
      <c r="AA22" s="16">
        <v>2506370</v>
      </c>
      <c r="AB22" s="17">
        <f t="shared" si="6"/>
        <v>7.0193712937358568E-3</v>
      </c>
      <c r="AD22" s="13" t="s">
        <v>171</v>
      </c>
      <c r="AE22" s="16">
        <v>2374999</v>
      </c>
      <c r="AF22" s="17">
        <f t="shared" si="7"/>
        <v>6.4378017861473078E-3</v>
      </c>
      <c r="AH22" s="13" t="s">
        <v>95</v>
      </c>
      <c r="AI22" s="16">
        <v>2127817</v>
      </c>
      <c r="AJ22" s="17">
        <f t="shared" si="8"/>
        <v>5.3790637499609491E-3</v>
      </c>
      <c r="AL22" s="13" t="s">
        <v>20</v>
      </c>
      <c r="AM22" s="16">
        <v>960</v>
      </c>
      <c r="AN22" s="17">
        <f t="shared" si="9"/>
        <v>2.6167307220541338E-3</v>
      </c>
      <c r="AP22" s="13" t="s">
        <v>0</v>
      </c>
      <c r="AQ22" s="42">
        <v>1482</v>
      </c>
      <c r="AR22" s="17">
        <f t="shared" si="10"/>
        <v>4.1881324941996341E-3</v>
      </c>
      <c r="AT22" s="13" t="s">
        <v>0</v>
      </c>
      <c r="AU22" s="42">
        <v>1498</v>
      </c>
      <c r="AV22" s="17">
        <f t="shared" si="11"/>
        <v>4.4787409296526736E-3</v>
      </c>
      <c r="AX22" s="13" t="s">
        <v>0</v>
      </c>
      <c r="AY22" s="42">
        <v>1441</v>
      </c>
      <c r="AZ22" s="17">
        <f t="shared" si="12"/>
        <v>4.2557967140878393E-3</v>
      </c>
      <c r="BB22" s="13" t="s">
        <v>3</v>
      </c>
      <c r="BC22" s="42">
        <v>2374</v>
      </c>
      <c r="BD22" s="17">
        <f t="shared" si="13"/>
        <v>6.9461105876983033E-3</v>
      </c>
      <c r="BF22" s="13" t="s">
        <v>6</v>
      </c>
      <c r="BG22" s="42">
        <v>1891</v>
      </c>
      <c r="BH22" s="17">
        <f t="shared" si="14"/>
        <v>5.505447219327002E-3</v>
      </c>
      <c r="BJ22" s="13" t="s">
        <v>16</v>
      </c>
      <c r="BK22" s="42">
        <v>2822</v>
      </c>
      <c r="BL22" s="17">
        <f t="shared" si="15"/>
        <v>8.3122973104327869E-3</v>
      </c>
    </row>
    <row r="23" spans="2:64" s="12" customFormat="1" ht="12.75" customHeight="1" x14ac:dyDescent="0.2">
      <c r="B23" s="13" t="s">
        <v>190</v>
      </c>
      <c r="C23" s="16">
        <v>2699214</v>
      </c>
      <c r="D23" s="17">
        <f t="shared" si="1"/>
        <v>7.2894235091341495E-3</v>
      </c>
      <c r="F23" s="13" t="s">
        <v>171</v>
      </c>
      <c r="G23" s="16">
        <v>3169338</v>
      </c>
      <c r="H23" s="17">
        <f t="shared" si="2"/>
        <v>8.5981643870265273E-3</v>
      </c>
      <c r="J23" s="13" t="s">
        <v>171</v>
      </c>
      <c r="K23" s="16">
        <v>2731319</v>
      </c>
      <c r="L23" s="17">
        <f t="shared" si="3"/>
        <v>7.4331651440717704E-3</v>
      </c>
      <c r="N23" s="13" t="s">
        <v>171</v>
      </c>
      <c r="O23" s="16">
        <v>2725862</v>
      </c>
      <c r="P23" s="17">
        <f t="shared" si="4"/>
        <v>7.4757861672546267E-3</v>
      </c>
      <c r="R23" s="13" t="s">
        <v>90</v>
      </c>
      <c r="S23" s="16">
        <v>2567255</v>
      </c>
      <c r="T23" s="17">
        <f t="shared" si="5"/>
        <v>6.999277731017565E-3</v>
      </c>
      <c r="V23" s="13" t="s">
        <v>151</v>
      </c>
      <c r="W23" s="16">
        <v>1770897</v>
      </c>
      <c r="X23" s="17">
        <f t="shared" si="0"/>
        <v>4.9379639517982627E-3</v>
      </c>
      <c r="Z23" s="13" t="s">
        <v>145</v>
      </c>
      <c r="AA23" s="16">
        <v>2037652</v>
      </c>
      <c r="AB23" s="17">
        <f t="shared" si="6"/>
        <v>5.706673777384607E-3</v>
      </c>
      <c r="AD23" s="13" t="s">
        <v>96</v>
      </c>
      <c r="AE23" s="16">
        <v>2237887</v>
      </c>
      <c r="AF23" s="17">
        <f t="shared" si="7"/>
        <v>6.0661385229197323E-3</v>
      </c>
      <c r="AH23" s="13" t="s">
        <v>96</v>
      </c>
      <c r="AI23" s="16">
        <v>2121617</v>
      </c>
      <c r="AJ23" s="17">
        <f t="shared" si="8"/>
        <v>5.3633903178708035E-3</v>
      </c>
      <c r="AL23" s="13" t="s">
        <v>17</v>
      </c>
      <c r="AM23" s="16">
        <v>719</v>
      </c>
      <c r="AN23" s="17">
        <f t="shared" si="9"/>
        <v>1.9598222803717939E-3</v>
      </c>
      <c r="AP23" s="13" t="s">
        <v>20</v>
      </c>
      <c r="AQ23" s="42">
        <v>750</v>
      </c>
      <c r="AR23" s="17">
        <f t="shared" si="10"/>
        <v>2.1195002501010296E-3</v>
      </c>
      <c r="AT23" s="13" t="s">
        <v>17</v>
      </c>
      <c r="AU23" s="42">
        <v>647</v>
      </c>
      <c r="AV23" s="17">
        <f t="shared" si="11"/>
        <v>1.9344094669461146E-3</v>
      </c>
      <c r="AX23" s="13" t="s">
        <v>55</v>
      </c>
      <c r="AY23" s="42">
        <v>1388</v>
      </c>
      <c r="AZ23" s="17">
        <f t="shared" si="12"/>
        <v>4.0992684518764196E-3</v>
      </c>
      <c r="BB23" s="13" t="s">
        <v>44</v>
      </c>
      <c r="BC23" s="42">
        <v>2314</v>
      </c>
      <c r="BD23" s="17">
        <f t="shared" si="13"/>
        <v>6.7705559814380265E-3</v>
      </c>
      <c r="BF23" s="13" t="s">
        <v>0</v>
      </c>
      <c r="BG23" s="42">
        <v>1614</v>
      </c>
      <c r="BH23" s="17">
        <f t="shared" si="14"/>
        <v>4.6989909106260079E-3</v>
      </c>
      <c r="BJ23" s="13" t="s">
        <v>64</v>
      </c>
      <c r="BK23" s="42">
        <v>1894</v>
      </c>
      <c r="BL23" s="17">
        <f t="shared" si="15"/>
        <v>5.5788416392486533E-3</v>
      </c>
    </row>
    <row r="24" spans="2:64" s="12" customFormat="1" ht="12.75" customHeight="1" x14ac:dyDescent="0.2">
      <c r="B24" s="13" t="s">
        <v>95</v>
      </c>
      <c r="C24" s="16">
        <v>2185367</v>
      </c>
      <c r="D24" s="17">
        <f t="shared" si="1"/>
        <v>5.9017423538429963E-3</v>
      </c>
      <c r="F24" s="13" t="s">
        <v>190</v>
      </c>
      <c r="G24" s="16">
        <v>3029933</v>
      </c>
      <c r="H24" s="17">
        <f t="shared" si="2"/>
        <v>8.2199696011206278E-3</v>
      </c>
      <c r="J24" s="13" t="s">
        <v>190</v>
      </c>
      <c r="K24" s="16">
        <v>2680941</v>
      </c>
      <c r="L24" s="17">
        <f t="shared" si="3"/>
        <v>7.296063621463812E-3</v>
      </c>
      <c r="N24" s="13" t="s">
        <v>190</v>
      </c>
      <c r="O24" s="16">
        <v>2274123</v>
      </c>
      <c r="P24" s="17">
        <f t="shared" si="4"/>
        <v>6.2368737911294098E-3</v>
      </c>
      <c r="R24" s="13" t="s">
        <v>151</v>
      </c>
      <c r="S24" s="16">
        <v>1697944</v>
      </c>
      <c r="T24" s="17">
        <f t="shared" si="5"/>
        <v>4.6292174434229899E-3</v>
      </c>
      <c r="V24" s="13" t="s">
        <v>90</v>
      </c>
      <c r="W24" s="16">
        <v>1191047</v>
      </c>
      <c r="X24" s="17">
        <f t="shared" si="0"/>
        <v>3.3211119285297031E-3</v>
      </c>
      <c r="Z24" s="13" t="s">
        <v>96</v>
      </c>
      <c r="AA24" s="16">
        <v>1849543</v>
      </c>
      <c r="AB24" s="17">
        <f t="shared" si="6"/>
        <v>5.1798533499563502E-3</v>
      </c>
      <c r="AD24" s="13" t="s">
        <v>151</v>
      </c>
      <c r="AE24" s="16">
        <v>1703003</v>
      </c>
      <c r="AF24" s="17">
        <f t="shared" si="7"/>
        <v>4.6162527879861099E-3</v>
      </c>
      <c r="AH24" s="13" t="s">
        <v>97</v>
      </c>
      <c r="AI24" s="16">
        <v>1536914</v>
      </c>
      <c r="AJ24" s="17">
        <f t="shared" si="8"/>
        <v>3.8852769689345854E-3</v>
      </c>
      <c r="AL24" s="13" t="s">
        <v>15</v>
      </c>
      <c r="AM24" s="16">
        <v>511</v>
      </c>
      <c r="AN24" s="17">
        <f t="shared" si="9"/>
        <v>1.3928639572600649E-3</v>
      </c>
      <c r="AP24" s="13" t="s">
        <v>17</v>
      </c>
      <c r="AQ24" s="42">
        <v>661</v>
      </c>
      <c r="AR24" s="17">
        <f t="shared" si="10"/>
        <v>1.867986220422374E-3</v>
      </c>
      <c r="AT24" s="13" t="s">
        <v>45</v>
      </c>
      <c r="AU24" s="42">
        <v>512</v>
      </c>
      <c r="AV24" s="17">
        <f t="shared" si="11"/>
        <v>1.5307846168105266E-3</v>
      </c>
      <c r="AX24" s="13" t="s">
        <v>11</v>
      </c>
      <c r="AY24" s="42">
        <v>1001</v>
      </c>
      <c r="AZ24" s="17">
        <f t="shared" si="12"/>
        <v>2.9563168013892623E-3</v>
      </c>
      <c r="BB24" s="13" t="s">
        <v>55</v>
      </c>
      <c r="BC24" s="42">
        <v>1566</v>
      </c>
      <c r="BD24" s="17">
        <f t="shared" si="13"/>
        <v>4.5819752233932365E-3</v>
      </c>
      <c r="BF24" s="13" t="s">
        <v>17</v>
      </c>
      <c r="BG24" s="42">
        <v>1470</v>
      </c>
      <c r="BH24" s="17">
        <f t="shared" si="14"/>
        <v>4.2797500858861408E-3</v>
      </c>
      <c r="BJ24" s="13" t="s">
        <v>66</v>
      </c>
      <c r="BK24" s="42">
        <v>1503</v>
      </c>
      <c r="BL24" s="17">
        <f t="shared" si="15"/>
        <v>4.4271377950320621E-3</v>
      </c>
    </row>
    <row r="25" spans="2:64" s="12" customFormat="1" ht="12.75" customHeight="1" x14ac:dyDescent="0.2">
      <c r="B25" s="13" t="s">
        <v>90</v>
      </c>
      <c r="C25" s="16">
        <v>1851691</v>
      </c>
      <c r="D25" s="17">
        <f t="shared" si="1"/>
        <v>5.0006260737578134E-3</v>
      </c>
      <c r="F25" s="13" t="s">
        <v>90</v>
      </c>
      <c r="G25" s="16">
        <v>1980419</v>
      </c>
      <c r="H25" s="17">
        <f t="shared" si="2"/>
        <v>5.3727207755028617E-3</v>
      </c>
      <c r="J25" s="13" t="s">
        <v>90</v>
      </c>
      <c r="K25" s="16">
        <v>2158523</v>
      </c>
      <c r="L25" s="17">
        <f t="shared" si="3"/>
        <v>5.8743258939278897E-3</v>
      </c>
      <c r="N25" s="13" t="s">
        <v>90</v>
      </c>
      <c r="O25" s="16">
        <v>2231292</v>
      </c>
      <c r="P25" s="17">
        <f t="shared" si="4"/>
        <v>6.1194080509966798E-3</v>
      </c>
      <c r="R25" s="13" t="s">
        <v>145</v>
      </c>
      <c r="S25" s="16">
        <v>1451815</v>
      </c>
      <c r="T25" s="17">
        <f t="shared" si="5"/>
        <v>3.9581796117087184E-3</v>
      </c>
      <c r="V25" s="13" t="s">
        <v>145</v>
      </c>
      <c r="W25" s="16">
        <v>1172525</v>
      </c>
      <c r="X25" s="17">
        <f t="shared" si="0"/>
        <v>3.2694652385668157E-3</v>
      </c>
      <c r="Z25" s="13" t="s">
        <v>151</v>
      </c>
      <c r="AA25" s="16">
        <v>1518503</v>
      </c>
      <c r="AB25" s="17">
        <f t="shared" si="6"/>
        <v>4.2527385691864253E-3</v>
      </c>
      <c r="AD25" s="13" t="s">
        <v>147</v>
      </c>
      <c r="AE25" s="16">
        <v>1340043</v>
      </c>
      <c r="AF25" s="17">
        <f t="shared" si="7"/>
        <v>3.6323936216032921E-3</v>
      </c>
      <c r="AH25" s="13" t="s">
        <v>104</v>
      </c>
      <c r="AI25" s="16">
        <v>1344873</v>
      </c>
      <c r="AJ25" s="17">
        <f t="shared" si="8"/>
        <v>3.3998025218339883E-3</v>
      </c>
      <c r="AL25" s="13" t="s">
        <v>33</v>
      </c>
      <c r="AM25" s="16">
        <v>211</v>
      </c>
      <c r="AN25" s="17">
        <f t="shared" si="9"/>
        <v>5.7513560661814813E-4</v>
      </c>
      <c r="AP25" s="13" t="s">
        <v>15</v>
      </c>
      <c r="AQ25" s="42">
        <v>467</v>
      </c>
      <c r="AR25" s="17">
        <f t="shared" si="10"/>
        <v>1.3197421557295745E-3</v>
      </c>
      <c r="AT25" s="13" t="s">
        <v>20</v>
      </c>
      <c r="AU25" s="42">
        <v>501</v>
      </c>
      <c r="AV25" s="17">
        <f t="shared" si="11"/>
        <v>1.497896666058738E-3</v>
      </c>
      <c r="AX25" s="13" t="s">
        <v>17</v>
      </c>
      <c r="AY25" s="42">
        <v>684</v>
      </c>
      <c r="AZ25" s="17">
        <f t="shared" si="12"/>
        <v>2.0201005915586965E-3</v>
      </c>
      <c r="BB25" s="13" t="s">
        <v>0</v>
      </c>
      <c r="BC25" s="42">
        <v>1495</v>
      </c>
      <c r="BD25" s="17">
        <f t="shared" si="13"/>
        <v>4.3742356059852418E-3</v>
      </c>
      <c r="BF25" s="13" t="s">
        <v>25</v>
      </c>
      <c r="BG25" s="42">
        <v>1279</v>
      </c>
      <c r="BH25" s="17">
        <f t="shared" si="14"/>
        <v>3.7236737141825679E-3</v>
      </c>
      <c r="BJ25" s="13" t="s">
        <v>0</v>
      </c>
      <c r="BK25" s="42">
        <v>1433</v>
      </c>
      <c r="BL25" s="17">
        <f t="shared" si="15"/>
        <v>4.22095040604188E-3</v>
      </c>
    </row>
    <row r="26" spans="2:64" s="12" customFormat="1" ht="12.75" customHeight="1" x14ac:dyDescent="0.2">
      <c r="B26" s="13" t="s">
        <v>145</v>
      </c>
      <c r="C26" s="16">
        <v>1799938</v>
      </c>
      <c r="D26" s="17">
        <f t="shared" si="1"/>
        <v>4.860863337321125E-3</v>
      </c>
      <c r="F26" s="13" t="s">
        <v>145</v>
      </c>
      <c r="G26" s="16">
        <v>791101</v>
      </c>
      <c r="H26" s="17">
        <f t="shared" si="2"/>
        <v>2.1461947084031657E-3</v>
      </c>
      <c r="J26" s="13" t="s">
        <v>145</v>
      </c>
      <c r="K26" s="16">
        <v>1453323</v>
      </c>
      <c r="L26" s="17">
        <f t="shared" si="3"/>
        <v>3.9551549513908183E-3</v>
      </c>
      <c r="N26" s="13" t="s">
        <v>145</v>
      </c>
      <c r="O26" s="16">
        <v>1210259</v>
      </c>
      <c r="P26" s="17">
        <f t="shared" si="4"/>
        <v>3.3191839832667309E-3</v>
      </c>
      <c r="R26" s="13" t="s">
        <v>114</v>
      </c>
      <c r="S26" s="16">
        <v>247672</v>
      </c>
      <c r="T26" s="17">
        <f t="shared" si="5"/>
        <v>6.7524461504470037E-4</v>
      </c>
      <c r="V26" s="13" t="s">
        <v>147</v>
      </c>
      <c r="W26" s="16">
        <v>1020288</v>
      </c>
      <c r="X26" s="17">
        <f t="shared" si="0"/>
        <v>2.8449680384869057E-3</v>
      </c>
      <c r="Z26" s="13" t="s">
        <v>90</v>
      </c>
      <c r="AA26" s="16">
        <v>1342732</v>
      </c>
      <c r="AB26" s="17">
        <f t="shared" si="6"/>
        <v>3.7604720994827319E-3</v>
      </c>
      <c r="AD26" s="13" t="s">
        <v>90</v>
      </c>
      <c r="AE26" s="16">
        <v>1178472</v>
      </c>
      <c r="AF26" s="17">
        <f t="shared" si="7"/>
        <v>3.1944304593494945E-3</v>
      </c>
      <c r="AH26" s="13" t="s">
        <v>90</v>
      </c>
      <c r="AI26" s="16">
        <v>1160204</v>
      </c>
      <c r="AJ26" s="17">
        <f t="shared" si="8"/>
        <v>2.9329642910831586E-3</v>
      </c>
      <c r="AL26" s="13" t="s">
        <v>45</v>
      </c>
      <c r="AM26" s="16">
        <v>119</v>
      </c>
      <c r="AN26" s="17">
        <f t="shared" si="9"/>
        <v>3.2436557908796033E-4</v>
      </c>
      <c r="AP26" s="13" t="s">
        <v>45</v>
      </c>
      <c r="AQ26" s="42">
        <v>210</v>
      </c>
      <c r="AR26" s="17">
        <f t="shared" si="10"/>
        <v>5.9346007002828826E-4</v>
      </c>
      <c r="AT26" s="13" t="s">
        <v>15</v>
      </c>
      <c r="AU26" s="42">
        <v>336</v>
      </c>
      <c r="AV26" s="17">
        <f t="shared" si="11"/>
        <v>1.0045774047819081E-3</v>
      </c>
      <c r="AX26" s="13" t="s">
        <v>45</v>
      </c>
      <c r="AY26" s="42">
        <v>486</v>
      </c>
      <c r="AZ26" s="17">
        <f t="shared" si="12"/>
        <v>1.435334630844337E-3</v>
      </c>
      <c r="BB26" s="13" t="s">
        <v>17</v>
      </c>
      <c r="BC26" s="42">
        <v>852</v>
      </c>
      <c r="BD26" s="17">
        <f t="shared" si="13"/>
        <v>2.4928754088959369E-3</v>
      </c>
      <c r="BF26" s="13" t="s">
        <v>3</v>
      </c>
      <c r="BG26" s="42">
        <v>1167</v>
      </c>
      <c r="BH26" s="17">
        <f t="shared" si="14"/>
        <v>3.3975975171626712E-3</v>
      </c>
      <c r="BJ26" s="13" t="s">
        <v>25</v>
      </c>
      <c r="BK26" s="42">
        <v>1394</v>
      </c>
      <c r="BL26" s="17">
        <f t="shared" si="15"/>
        <v>4.1060745750330632E-3</v>
      </c>
    </row>
    <row r="27" spans="2:64" s="12" customFormat="1" ht="12.75" customHeight="1" x14ac:dyDescent="0.2">
      <c r="B27" s="13" t="s">
        <v>180</v>
      </c>
      <c r="C27" s="16">
        <v>221960</v>
      </c>
      <c r="D27" s="17">
        <f t="shared" si="1"/>
        <v>5.9941910574241831E-4</v>
      </c>
      <c r="F27" s="13" t="s">
        <v>180</v>
      </c>
      <c r="G27" s="16">
        <v>227391</v>
      </c>
      <c r="H27" s="17">
        <f t="shared" si="2"/>
        <v>6.1689387440858284E-4</v>
      </c>
      <c r="J27" s="13" t="s">
        <v>114</v>
      </c>
      <c r="K27" s="16">
        <v>254938</v>
      </c>
      <c r="L27" s="17">
        <f t="shared" si="3"/>
        <v>6.9380261166834378E-4</v>
      </c>
      <c r="N27" s="13" t="s">
        <v>114</v>
      </c>
      <c r="O27" s="16">
        <v>251140</v>
      </c>
      <c r="P27" s="17">
        <f t="shared" si="4"/>
        <v>6.8876155067436546E-4</v>
      </c>
      <c r="R27" s="13" t="s">
        <v>180</v>
      </c>
      <c r="S27" s="16">
        <v>148844</v>
      </c>
      <c r="T27" s="17">
        <f t="shared" si="5"/>
        <v>4.0580327805207447E-4</v>
      </c>
      <c r="V27" s="13" t="s">
        <v>155</v>
      </c>
      <c r="W27" s="16">
        <v>529003</v>
      </c>
      <c r="X27" s="17">
        <f t="shared" si="0"/>
        <v>1.4750703990086022E-3</v>
      </c>
      <c r="Z27" s="13" t="s">
        <v>147</v>
      </c>
      <c r="AA27" s="16">
        <v>1278659</v>
      </c>
      <c r="AB27" s="17">
        <f t="shared" si="6"/>
        <v>3.5810284511373011E-3</v>
      </c>
      <c r="AD27" s="13" t="s">
        <v>153</v>
      </c>
      <c r="AE27" s="16">
        <v>1073122</v>
      </c>
      <c r="AF27" s="17">
        <f t="shared" si="7"/>
        <v>2.9088630051439901E-3</v>
      </c>
      <c r="AH27" s="13" t="s">
        <v>103</v>
      </c>
      <c r="AI27" s="16">
        <v>974640</v>
      </c>
      <c r="AJ27" s="17">
        <f t="shared" si="8"/>
        <v>2.4638635245709285E-3</v>
      </c>
      <c r="AL27" s="24" t="s">
        <v>2</v>
      </c>
      <c r="AM27" s="16">
        <v>18</v>
      </c>
      <c r="AN27" s="17">
        <f t="shared" si="9"/>
        <v>4.9063701038515007E-5</v>
      </c>
      <c r="AP27" s="19" t="s">
        <v>35</v>
      </c>
      <c r="AQ27" s="20">
        <f>SUM(AQ6:AQ26)</f>
        <v>353857</v>
      </c>
      <c r="AR27" s="44"/>
      <c r="AT27" s="13" t="s">
        <v>33</v>
      </c>
      <c r="AU27" s="42">
        <v>213</v>
      </c>
      <c r="AV27" s="17">
        <f t="shared" si="11"/>
        <v>6.3683031910281667E-4</v>
      </c>
      <c r="AX27" s="13" t="s">
        <v>20</v>
      </c>
      <c r="AY27" s="42">
        <v>358</v>
      </c>
      <c r="AZ27" s="17">
        <f t="shared" si="12"/>
        <v>1.0573041107865694E-3</v>
      </c>
      <c r="BB27" s="13" t="s">
        <v>45</v>
      </c>
      <c r="BC27" s="42">
        <v>591</v>
      </c>
      <c r="BD27" s="17">
        <f t="shared" si="13"/>
        <v>1.7292128716637309E-3</v>
      </c>
      <c r="BF27" s="13" t="s">
        <v>45</v>
      </c>
      <c r="BG27" s="42">
        <v>553</v>
      </c>
      <c r="BH27" s="17">
        <f t="shared" si="14"/>
        <v>1.6100012227857389E-3</v>
      </c>
      <c r="BJ27" s="13" t="s">
        <v>3</v>
      </c>
      <c r="BK27" s="42">
        <v>1263</v>
      </c>
      <c r="BL27" s="17">
        <f t="shared" si="15"/>
        <v>3.7202096042085794E-3</v>
      </c>
    </row>
    <row r="28" spans="2:64" s="12" customFormat="1" ht="12.75" customHeight="1" x14ac:dyDescent="0.2">
      <c r="B28" s="19" t="s">
        <v>35</v>
      </c>
      <c r="C28" s="20">
        <f>SUM(C6:C27)</f>
        <v>370291834</v>
      </c>
      <c r="D28" s="44"/>
      <c r="F28" s="19" t="s">
        <v>35</v>
      </c>
      <c r="G28" s="20">
        <f>SUM(G6:G27)</f>
        <v>368606351</v>
      </c>
      <c r="H28" s="44"/>
      <c r="J28" s="13" t="s">
        <v>180</v>
      </c>
      <c r="K28" s="16">
        <v>185720</v>
      </c>
      <c r="L28" s="17">
        <f t="shared" si="3"/>
        <v>5.0542885344297367E-4</v>
      </c>
      <c r="N28" s="13" t="s">
        <v>180</v>
      </c>
      <c r="O28" s="16">
        <v>145598</v>
      </c>
      <c r="P28" s="17">
        <f t="shared" si="4"/>
        <v>3.9930837084927232E-4</v>
      </c>
      <c r="R28" s="19" t="s">
        <v>35</v>
      </c>
      <c r="S28" s="20">
        <f>SUM(S6:S27)</f>
        <v>366788560</v>
      </c>
      <c r="T28" s="44"/>
      <c r="V28" s="13" t="s">
        <v>100</v>
      </c>
      <c r="W28" s="16">
        <v>408025</v>
      </c>
      <c r="X28" s="17">
        <f t="shared" si="0"/>
        <v>1.1377357019818127E-3</v>
      </c>
      <c r="Z28" s="13" t="s">
        <v>153</v>
      </c>
      <c r="AA28" s="16">
        <v>810003</v>
      </c>
      <c r="AB28" s="17">
        <f t="shared" si="6"/>
        <v>2.268504572764566E-3</v>
      </c>
      <c r="AD28" s="13" t="s">
        <v>145</v>
      </c>
      <c r="AE28" s="16">
        <v>871201</v>
      </c>
      <c r="AF28" s="17">
        <f t="shared" si="7"/>
        <v>2.3615249328076855E-3</v>
      </c>
      <c r="AH28" s="13" t="s">
        <v>99</v>
      </c>
      <c r="AI28" s="16">
        <v>739848</v>
      </c>
      <c r="AJ28" s="17">
        <f t="shared" si="8"/>
        <v>1.8703157072629405E-3</v>
      </c>
      <c r="AL28" s="19" t="s">
        <v>35</v>
      </c>
      <c r="AM28" s="20">
        <f>SUM(AM6:AM27)</f>
        <v>366870</v>
      </c>
      <c r="AN28" s="44"/>
      <c r="AT28" s="19" t="s">
        <v>35</v>
      </c>
      <c r="AU28" s="20">
        <f>SUM(AU6:AU27)</f>
        <v>334469</v>
      </c>
      <c r="AV28" s="44"/>
      <c r="AX28" s="13" t="s">
        <v>33</v>
      </c>
      <c r="AY28" s="42">
        <v>208</v>
      </c>
      <c r="AZ28" s="17">
        <f t="shared" si="12"/>
        <v>6.1429959509387263E-4</v>
      </c>
      <c r="BB28" s="13" t="s">
        <v>20</v>
      </c>
      <c r="BC28" s="42">
        <v>331</v>
      </c>
      <c r="BD28" s="17">
        <f t="shared" si="13"/>
        <v>9.6847624453586293E-4</v>
      </c>
      <c r="BF28" s="13" t="s">
        <v>40</v>
      </c>
      <c r="BG28" s="42">
        <v>386</v>
      </c>
      <c r="BH28" s="17">
        <f t="shared" si="14"/>
        <v>1.1237983218721432E-3</v>
      </c>
      <c r="BJ28" s="13" t="s">
        <v>6</v>
      </c>
      <c r="BK28" s="42">
        <v>1202</v>
      </c>
      <c r="BL28" s="17">
        <f t="shared" si="15"/>
        <v>3.5405320223742772E-3</v>
      </c>
    </row>
    <row r="29" spans="2:64" s="12" customFormat="1" ht="12.75" customHeight="1" x14ac:dyDescent="0.2">
      <c r="J29" s="19" t="s">
        <v>35</v>
      </c>
      <c r="K29" s="20">
        <f>SUM(K6:K28)</f>
        <v>367450332</v>
      </c>
      <c r="L29" s="44"/>
      <c r="N29" s="19" t="s">
        <v>35</v>
      </c>
      <c r="O29" s="20">
        <f>SUM(O6:O28)</f>
        <v>364625464</v>
      </c>
      <c r="P29" s="44"/>
      <c r="V29" s="13" t="s">
        <v>114</v>
      </c>
      <c r="W29" s="16">
        <v>253315</v>
      </c>
      <c r="X29" s="17">
        <f t="shared" si="0"/>
        <v>7.0634279602358407E-4</v>
      </c>
      <c r="Z29" s="13" t="s">
        <v>155</v>
      </c>
      <c r="AA29" s="16">
        <v>680042</v>
      </c>
      <c r="AB29" s="17">
        <f t="shared" si="6"/>
        <v>1.904534164283294E-3</v>
      </c>
      <c r="AD29" s="13" t="s">
        <v>150</v>
      </c>
      <c r="AE29" s="16">
        <v>751588</v>
      </c>
      <c r="AF29" s="17">
        <f t="shared" si="7"/>
        <v>2.0372954131125456E-3</v>
      </c>
      <c r="AH29" s="13" t="s">
        <v>93</v>
      </c>
      <c r="AI29" s="16">
        <v>730034</v>
      </c>
      <c r="AJ29" s="17">
        <f t="shared" si="8"/>
        <v>1.8455061810479902E-3</v>
      </c>
      <c r="AX29" s="13" t="s">
        <v>15</v>
      </c>
      <c r="AY29" s="42">
        <v>207</v>
      </c>
      <c r="AZ29" s="17">
        <f t="shared" si="12"/>
        <v>6.1134623165592136E-4</v>
      </c>
      <c r="BB29" s="13" t="s">
        <v>11</v>
      </c>
      <c r="BC29" s="42">
        <v>103</v>
      </c>
      <c r="BD29" s="17">
        <f t="shared" si="13"/>
        <v>3.0136874074680931E-4</v>
      </c>
      <c r="BF29" s="13" t="s">
        <v>20</v>
      </c>
      <c r="BG29" s="42">
        <v>282</v>
      </c>
      <c r="BH29" s="17">
        <f t="shared" si="14"/>
        <v>8.2101328178223936E-4</v>
      </c>
      <c r="BJ29" s="13" t="s">
        <v>17</v>
      </c>
      <c r="BK29" s="42">
        <v>1106</v>
      </c>
      <c r="BL29" s="17">
        <f t="shared" si="15"/>
        <v>3.257760746044884E-3</v>
      </c>
    </row>
    <row r="30" spans="2:64" s="12" customFormat="1" ht="12.75" customHeight="1" x14ac:dyDescent="0.2">
      <c r="V30" s="13" t="s">
        <v>166</v>
      </c>
      <c r="W30" s="16">
        <v>122267</v>
      </c>
      <c r="X30" s="17">
        <f t="shared" si="0"/>
        <v>3.4092894081051478E-4</v>
      </c>
      <c r="Z30" s="13" t="s">
        <v>150</v>
      </c>
      <c r="AA30" s="16">
        <v>642673</v>
      </c>
      <c r="AB30" s="17">
        <f t="shared" si="6"/>
        <v>1.7998780736519766E-3</v>
      </c>
      <c r="AD30" s="13" t="s">
        <v>155</v>
      </c>
      <c r="AE30" s="16">
        <v>746150</v>
      </c>
      <c r="AF30" s="17">
        <f t="shared" si="7"/>
        <v>2.0225548738057632E-3</v>
      </c>
      <c r="AH30" s="13" t="s">
        <v>40</v>
      </c>
      <c r="AI30" s="16">
        <v>444709</v>
      </c>
      <c r="AJ30" s="17">
        <f t="shared" si="8"/>
        <v>1.1242123082865602E-3</v>
      </c>
      <c r="AQ30" s="29"/>
      <c r="AX30" s="13" t="s">
        <v>40</v>
      </c>
      <c r="AY30" s="42">
        <v>14</v>
      </c>
      <c r="AZ30" s="17">
        <f t="shared" si="12"/>
        <v>4.1347088131318353E-5</v>
      </c>
      <c r="BB30" s="13" t="s">
        <v>40</v>
      </c>
      <c r="BC30" s="42">
        <v>99</v>
      </c>
      <c r="BD30" s="17">
        <f t="shared" si="13"/>
        <v>2.8966510032945746E-4</v>
      </c>
      <c r="BF30" s="13" t="s">
        <v>33</v>
      </c>
      <c r="BG30" s="42">
        <v>203</v>
      </c>
      <c r="BH30" s="17">
        <f t="shared" si="14"/>
        <v>5.9101310709856237E-4</v>
      </c>
      <c r="BJ30" s="13" t="s">
        <v>5</v>
      </c>
      <c r="BK30" s="42">
        <v>1014</v>
      </c>
      <c r="BL30" s="17">
        <f t="shared" si="15"/>
        <v>2.9867716062292157E-3</v>
      </c>
    </row>
    <row r="31" spans="2:64" s="12" customFormat="1" ht="12.75" customHeight="1" x14ac:dyDescent="0.2">
      <c r="V31" s="13" t="s">
        <v>180</v>
      </c>
      <c r="W31" s="16">
        <v>115820</v>
      </c>
      <c r="X31" s="17">
        <f t="shared" si="0"/>
        <v>3.2295214509780909E-4</v>
      </c>
      <c r="Z31" s="13" t="s">
        <v>100</v>
      </c>
      <c r="AA31" s="16">
        <v>524323</v>
      </c>
      <c r="AB31" s="17">
        <f t="shared" si="6"/>
        <v>1.4684255775665467E-3</v>
      </c>
      <c r="AD31" s="13" t="s">
        <v>100</v>
      </c>
      <c r="AE31" s="16">
        <v>414430</v>
      </c>
      <c r="AF31" s="17">
        <f t="shared" si="7"/>
        <v>1.1233765547829825E-3</v>
      </c>
      <c r="AH31" s="13" t="s">
        <v>100</v>
      </c>
      <c r="AI31" s="16">
        <v>354917</v>
      </c>
      <c r="AJ31" s="17">
        <f t="shared" si="8"/>
        <v>8.9722056405456402E-4</v>
      </c>
      <c r="AX31" s="19" t="s">
        <v>35</v>
      </c>
      <c r="AY31" s="20">
        <f>SUM(AY6:AY30)</f>
        <v>338597</v>
      </c>
      <c r="AZ31" s="44"/>
      <c r="BB31" s="13" t="s">
        <v>15</v>
      </c>
      <c r="BC31" s="42">
        <v>61</v>
      </c>
      <c r="BD31" s="17">
        <f t="shared" si="13"/>
        <v>1.7848051636461522E-4</v>
      </c>
      <c r="BF31" s="13" t="s">
        <v>15</v>
      </c>
      <c r="BG31" s="42">
        <v>59</v>
      </c>
      <c r="BH31" s="17">
        <f t="shared" si="14"/>
        <v>1.7177228235869547E-4</v>
      </c>
      <c r="BJ31" s="13" t="s">
        <v>45</v>
      </c>
      <c r="BK31" s="42">
        <v>508</v>
      </c>
      <c r="BL31" s="17">
        <f t="shared" si="15"/>
        <v>1.4963313372430389E-3</v>
      </c>
    </row>
    <row r="32" spans="2:64" s="12" customFormat="1" ht="12.75" customHeight="1" x14ac:dyDescent="0.2">
      <c r="V32" s="19" t="s">
        <v>35</v>
      </c>
      <c r="W32" s="20">
        <f>SUM(W6:W31)</f>
        <v>358628985</v>
      </c>
      <c r="X32" s="44"/>
      <c r="Z32" s="13" t="s">
        <v>114</v>
      </c>
      <c r="AA32" s="16">
        <v>234342</v>
      </c>
      <c r="AB32" s="17">
        <f t="shared" si="6"/>
        <v>6.5630114776216132E-4</v>
      </c>
      <c r="AD32" s="13" t="s">
        <v>114</v>
      </c>
      <c r="AE32" s="16">
        <v>225074</v>
      </c>
      <c r="AF32" s="17">
        <f t="shared" si="7"/>
        <v>6.1009785655291614E-4</v>
      </c>
      <c r="AH32" s="13" t="s">
        <v>114</v>
      </c>
      <c r="AI32" s="16">
        <v>233589</v>
      </c>
      <c r="AJ32" s="17">
        <f t="shared" si="8"/>
        <v>5.9050666588791618E-4</v>
      </c>
      <c r="BB32" s="13" t="s">
        <v>61</v>
      </c>
      <c r="BC32" s="42">
        <v>4</v>
      </c>
      <c r="BD32" s="17">
        <f t="shared" si="13"/>
        <v>1.1703640417351817E-5</v>
      </c>
      <c r="BF32" s="13" t="s">
        <v>61</v>
      </c>
      <c r="BG32" s="42">
        <v>37</v>
      </c>
      <c r="BH32" s="17">
        <f t="shared" si="14"/>
        <v>1.0772160080121579E-4</v>
      </c>
      <c r="BJ32" s="13" t="s">
        <v>40</v>
      </c>
      <c r="BK32" s="42">
        <v>391</v>
      </c>
      <c r="BL32" s="17">
        <f t="shared" si="15"/>
        <v>1.151703844216591E-3</v>
      </c>
    </row>
    <row r="33" spans="26:64" s="12" customFormat="1" ht="12.75" customHeight="1" x14ac:dyDescent="0.2">
      <c r="Z33" s="13" t="s">
        <v>180</v>
      </c>
      <c r="AA33" s="16">
        <v>89473</v>
      </c>
      <c r="AB33" s="17">
        <f t="shared" si="6"/>
        <v>2.5057920728560758E-4</v>
      </c>
      <c r="AD33" s="13" t="s">
        <v>172</v>
      </c>
      <c r="AE33" s="16">
        <v>89243</v>
      </c>
      <c r="AF33" s="17">
        <f t="shared" si="7"/>
        <v>2.4190694177182568E-4</v>
      </c>
      <c r="AH33" s="13" t="s">
        <v>121</v>
      </c>
      <c r="AI33" s="16">
        <v>107085</v>
      </c>
      <c r="AJ33" s="17">
        <f t="shared" si="8"/>
        <v>2.7070797989891437E-4</v>
      </c>
      <c r="BB33" s="19" t="s">
        <v>35</v>
      </c>
      <c r="BC33" s="20">
        <f>SUM(BC6:BC32)</f>
        <v>341774</v>
      </c>
      <c r="BD33" s="44"/>
      <c r="BF33" s="19" t="s">
        <v>35</v>
      </c>
      <c r="BG33" s="20">
        <f>SUM(BG6:BG32)</f>
        <v>343478</v>
      </c>
      <c r="BH33" s="44"/>
      <c r="BJ33" s="13" t="s">
        <v>20</v>
      </c>
      <c r="BK33" s="42">
        <v>251</v>
      </c>
      <c r="BL33" s="17">
        <f t="shared" si="15"/>
        <v>7.3932906623622597E-4</v>
      </c>
    </row>
    <row r="34" spans="26:64" s="12" customFormat="1" ht="12.75" customHeight="1" x14ac:dyDescent="0.2">
      <c r="Z34" s="24" t="s">
        <v>161</v>
      </c>
      <c r="AA34" s="16">
        <v>18499</v>
      </c>
      <c r="AB34" s="17">
        <f t="shared" si="6"/>
        <v>5.1808531686390921E-5</v>
      </c>
      <c r="AD34" s="13" t="s">
        <v>115</v>
      </c>
      <c r="AE34" s="16">
        <v>86380</v>
      </c>
      <c r="AF34" s="17">
        <f t="shared" si="7"/>
        <v>2.3414633786683888E-4</v>
      </c>
      <c r="AH34" s="13" t="s">
        <v>98</v>
      </c>
      <c r="AI34" s="16">
        <v>54250</v>
      </c>
      <c r="AJ34" s="17">
        <f t="shared" si="8"/>
        <v>1.3714253078877625E-4</v>
      </c>
      <c r="BJ34" s="13" t="s">
        <v>9</v>
      </c>
      <c r="BK34" s="42">
        <v>128</v>
      </c>
      <c r="BL34" s="17">
        <f t="shared" si="15"/>
        <v>3.770283684391909E-4</v>
      </c>
    </row>
    <row r="35" spans="26:64" s="12" customFormat="1" ht="12.75" customHeight="1" x14ac:dyDescent="0.2">
      <c r="Z35" s="19" t="s">
        <v>35</v>
      </c>
      <c r="AA35" s="20">
        <f>SUM(AA6:AA34)</f>
        <v>357064742</v>
      </c>
      <c r="AB35" s="44"/>
      <c r="AD35" s="13" t="s">
        <v>161</v>
      </c>
      <c r="AE35" s="16">
        <v>17850</v>
      </c>
      <c r="AF35" s="17">
        <f t="shared" si="7"/>
        <v>4.8385183270700094E-5</v>
      </c>
      <c r="AH35" s="13" t="s">
        <v>115</v>
      </c>
      <c r="AI35" s="16">
        <v>30756</v>
      </c>
      <c r="AJ35" s="17">
        <f t="shared" si="8"/>
        <v>7.7750335058794504E-5</v>
      </c>
      <c r="BJ35" s="13" t="s">
        <v>61</v>
      </c>
      <c r="BK35" s="42">
        <v>36</v>
      </c>
      <c r="BL35" s="17">
        <f t="shared" si="15"/>
        <v>1.0603922862352245E-4</v>
      </c>
    </row>
    <row r="36" spans="26:64" s="12" customFormat="1" ht="12.75" customHeight="1" x14ac:dyDescent="0.2">
      <c r="AD36" s="24" t="s">
        <v>165</v>
      </c>
      <c r="AE36" s="16">
        <v>3544</v>
      </c>
      <c r="AF36" s="17">
        <f t="shared" si="7"/>
        <v>9.6065596364908193E-6</v>
      </c>
      <c r="AH36" s="24" t="s">
        <v>113</v>
      </c>
      <c r="AI36" s="16">
        <v>-169112</v>
      </c>
      <c r="AJ36" s="17">
        <f t="shared" si="8"/>
        <v>-4.2751055606915256E-4</v>
      </c>
      <c r="BJ36" s="19" t="s">
        <v>35</v>
      </c>
      <c r="BK36" s="20">
        <f>SUM(BK6:BK35)</f>
        <v>339497</v>
      </c>
      <c r="BL36" s="44"/>
    </row>
    <row r="37" spans="26:64" s="12" customFormat="1" ht="12.75" customHeight="1" x14ac:dyDescent="0.2">
      <c r="AD37" s="19" t="s">
        <v>35</v>
      </c>
      <c r="AE37" s="20">
        <f>SUM(AE6:AE36)</f>
        <v>368914589</v>
      </c>
      <c r="AF37" s="44"/>
      <c r="AH37" s="19" t="s">
        <v>35</v>
      </c>
      <c r="AI37" s="20">
        <f>SUM(AI6:AI36)</f>
        <v>395573858</v>
      </c>
      <c r="AJ37" s="44"/>
    </row>
    <row r="38" spans="26:64" s="12" customFormat="1" ht="12.75" customHeight="1" x14ac:dyDescent="0.2"/>
    <row r="39" spans="26:64" s="12" customFormat="1" ht="12.75" customHeight="1" x14ac:dyDescent="0.2"/>
    <row r="40" spans="26:64" s="12" customFormat="1" ht="12.75" customHeight="1" x14ac:dyDescent="0.2"/>
    <row r="41" spans="26:64" s="12" customFormat="1" ht="12.75" customHeight="1" x14ac:dyDescent="0.2"/>
    <row r="42" spans="26:64" s="12" customFormat="1" ht="12.75" customHeight="1" x14ac:dyDescent="0.2"/>
    <row r="43" spans="26:64" s="12" customFormat="1" ht="12.75" customHeight="1" x14ac:dyDescent="0.2"/>
    <row r="44" spans="26:64" s="12" customFormat="1" ht="12.75" customHeight="1" x14ac:dyDescent="0.2"/>
    <row r="45" spans="26:64" s="12" customFormat="1" ht="12.75" customHeight="1" x14ac:dyDescent="0.2"/>
    <row r="46" spans="26:64" s="12" customFormat="1" ht="12.75" customHeight="1" x14ac:dyDescent="0.2"/>
    <row r="47" spans="26:64" s="12" customFormat="1" ht="12.75" customHeight="1" x14ac:dyDescent="0.2"/>
    <row r="48" spans="26:6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2.75" customHeight="1" x14ac:dyDescent="0.2"/>
    <row r="76" s="12" customFormat="1" ht="12.75" customHeight="1" x14ac:dyDescent="0.2"/>
    <row r="77" s="12" customFormat="1" ht="12.75" customHeight="1" x14ac:dyDescent="0.2"/>
    <row r="78" s="12" customFormat="1" ht="12.75" customHeight="1" x14ac:dyDescent="0.2"/>
    <row r="79" s="12" customFormat="1" ht="12.75" customHeight="1" x14ac:dyDescent="0.2"/>
    <row r="80" s="12" customFormat="1" ht="12.75" customHeight="1" x14ac:dyDescent="0.2"/>
    <row r="81" s="12" customFormat="1" ht="12.75" customHeight="1" x14ac:dyDescent="0.2"/>
    <row r="82" s="12" customFormat="1" ht="12.75" customHeight="1" x14ac:dyDescent="0.2"/>
    <row r="83" s="12" customFormat="1" ht="12.75" customHeight="1" x14ac:dyDescent="0.2"/>
    <row r="84" s="12" customFormat="1" ht="12.75" customHeight="1" x14ac:dyDescent="0.2"/>
    <row r="85" s="12" customFormat="1" ht="12.75" customHeight="1" x14ac:dyDescent="0.2"/>
    <row r="86" s="12" customFormat="1" ht="12.75" customHeight="1" x14ac:dyDescent="0.2"/>
    <row r="87" s="12" customFormat="1" ht="12.75" customHeight="1" x14ac:dyDescent="0.2"/>
    <row r="88" s="12" customFormat="1" ht="12.75" customHeight="1" x14ac:dyDescent="0.2"/>
    <row r="89" s="12" customFormat="1" ht="12.75" customHeight="1" x14ac:dyDescent="0.2"/>
    <row r="90" s="12" customFormat="1" ht="12.75" customHeight="1" x14ac:dyDescent="0.2"/>
    <row r="91" s="12" customFormat="1" ht="12.75" customHeight="1" x14ac:dyDescent="0.2"/>
    <row r="92" s="12" customFormat="1" ht="12.75" customHeight="1" x14ac:dyDescent="0.2"/>
    <row r="93" s="12" customFormat="1" ht="12.75" customHeight="1" x14ac:dyDescent="0.2"/>
    <row r="94" s="12" customFormat="1" ht="12.75" customHeight="1" x14ac:dyDescent="0.2"/>
    <row r="95" s="12" customFormat="1" ht="12.75" customHeight="1" x14ac:dyDescent="0.2"/>
    <row r="96" s="12" customFormat="1" ht="12.75" customHeight="1" x14ac:dyDescent="0.2"/>
    <row r="97" s="12" customFormat="1" ht="12.75" customHeight="1" x14ac:dyDescent="0.2"/>
    <row r="98" s="12" customFormat="1" ht="12.75" customHeight="1" x14ac:dyDescent="0.2"/>
    <row r="99" s="12" customFormat="1" ht="12.75" customHeight="1" x14ac:dyDescent="0.2"/>
    <row r="100" s="12" customFormat="1" ht="12.75" customHeight="1" x14ac:dyDescent="0.2"/>
    <row r="101" s="12" customFormat="1" ht="12.75" customHeight="1" x14ac:dyDescent="0.2"/>
    <row r="102" s="12" customFormat="1" ht="12.75" customHeight="1" x14ac:dyDescent="0.2"/>
    <row r="103" s="12" customFormat="1" ht="12.75" customHeight="1" x14ac:dyDescent="0.2"/>
    <row r="104" s="12" customFormat="1" ht="12.75" customHeight="1" x14ac:dyDescent="0.2"/>
    <row r="105" s="12" customFormat="1" ht="12.75" customHeight="1" x14ac:dyDescent="0.2"/>
    <row r="106" s="12" customFormat="1" ht="12.75" customHeight="1" x14ac:dyDescent="0.2"/>
    <row r="107" s="12" customFormat="1" ht="12.75" customHeight="1" x14ac:dyDescent="0.2"/>
    <row r="108" s="12" customFormat="1" ht="12.75" customHeight="1" x14ac:dyDescent="0.2"/>
    <row r="109" s="12" customFormat="1" ht="12.75" customHeight="1" x14ac:dyDescent="0.2"/>
    <row r="110" s="12" customFormat="1" ht="12.75" customHeight="1" x14ac:dyDescent="0.2"/>
    <row r="111" s="12" customFormat="1" ht="12.75" customHeight="1" x14ac:dyDescent="0.2"/>
    <row r="112" s="12" customFormat="1" ht="12.75" customHeight="1" x14ac:dyDescent="0.2"/>
    <row r="113" s="12" customFormat="1" ht="12.75" customHeight="1" x14ac:dyDescent="0.2"/>
    <row r="114" s="12" customFormat="1" ht="12.75" customHeight="1" x14ac:dyDescent="0.2"/>
    <row r="115" s="12" customFormat="1" ht="12.75" customHeight="1" x14ac:dyDescent="0.2"/>
    <row r="116" s="12" customFormat="1" ht="12.75" customHeight="1" x14ac:dyDescent="0.2"/>
    <row r="117" s="12" customFormat="1" ht="12.75" customHeight="1" x14ac:dyDescent="0.2"/>
    <row r="118" s="12" customFormat="1" ht="12.75" customHeight="1" x14ac:dyDescent="0.2"/>
    <row r="119" s="12" customFormat="1" ht="12.75" customHeight="1" x14ac:dyDescent="0.2"/>
    <row r="120" s="12" customFormat="1" ht="12.75" customHeight="1" x14ac:dyDescent="0.2"/>
    <row r="121" s="12" customFormat="1" ht="12.75" customHeight="1" x14ac:dyDescent="0.2"/>
    <row r="122" s="12" customFormat="1" ht="12.75" customHeight="1" x14ac:dyDescent="0.2"/>
    <row r="123" s="12" customFormat="1" ht="12.75" customHeight="1" x14ac:dyDescent="0.2"/>
    <row r="124" s="12" customFormat="1" ht="12.75" customHeight="1" x14ac:dyDescent="0.2"/>
    <row r="125" s="12" customFormat="1" ht="12.75" customHeight="1" x14ac:dyDescent="0.2"/>
    <row r="126" s="12" customFormat="1" ht="12.75" customHeight="1" x14ac:dyDescent="0.2"/>
    <row r="127" s="12" customFormat="1" ht="12.75" customHeight="1" x14ac:dyDescent="0.2"/>
    <row r="128" s="12" customFormat="1" ht="12.75" customHeight="1" x14ac:dyDescent="0.2"/>
    <row r="129" s="12" customFormat="1" ht="12.75" customHeight="1" x14ac:dyDescent="0.2"/>
    <row r="130" s="12" customFormat="1" ht="12.75" customHeight="1" x14ac:dyDescent="0.2"/>
    <row r="131" s="12" customFormat="1" ht="12.75" customHeight="1" x14ac:dyDescent="0.2"/>
    <row r="132" s="12" customFormat="1" ht="12.75" customHeight="1" x14ac:dyDescent="0.2"/>
    <row r="133" s="12" customFormat="1" ht="12.75" customHeight="1" x14ac:dyDescent="0.2"/>
    <row r="134" s="12" customFormat="1" ht="12.75" customHeight="1" x14ac:dyDescent="0.2"/>
    <row r="135" s="12" customFormat="1" ht="12.75" customHeight="1" x14ac:dyDescent="0.2"/>
    <row r="136" s="12" customFormat="1" ht="11.4" x14ac:dyDescent="0.2"/>
    <row r="137" s="12" customFormat="1" ht="11.4" x14ac:dyDescent="0.2"/>
    <row r="138" s="12" customFormat="1" ht="11.4" x14ac:dyDescent="0.2"/>
    <row r="139" s="12" customFormat="1" ht="11.4" x14ac:dyDescent="0.2"/>
    <row r="140" s="12" customFormat="1" ht="11.4" x14ac:dyDescent="0.2"/>
    <row r="141" s="12" customFormat="1" ht="11.4" x14ac:dyDescent="0.2"/>
    <row r="142" s="12" customFormat="1" ht="11.4" x14ac:dyDescent="0.2"/>
    <row r="143" s="12" customFormat="1" ht="11.4" x14ac:dyDescent="0.2"/>
    <row r="144" s="12" customFormat="1" ht="11.4" x14ac:dyDescent="0.2"/>
    <row r="145" s="12" customFormat="1" ht="11.4" x14ac:dyDescent="0.2"/>
    <row r="146" s="12" customFormat="1" ht="11.4" x14ac:dyDescent="0.2"/>
    <row r="147" s="12" customFormat="1" ht="11.4" x14ac:dyDescent="0.2"/>
    <row r="148" s="12" customFormat="1" ht="11.4" x14ac:dyDescent="0.2"/>
    <row r="149" s="12" customFormat="1" ht="11.4" x14ac:dyDescent="0.2"/>
    <row r="150" s="12" customFormat="1" ht="11.4" x14ac:dyDescent="0.2"/>
    <row r="151" s="12" customFormat="1" ht="11.4" x14ac:dyDescent="0.2"/>
    <row r="152" s="12" customFormat="1" ht="11.4" x14ac:dyDescent="0.2"/>
    <row r="153" s="12" customFormat="1" ht="11.4" x14ac:dyDescent="0.2"/>
    <row r="154" s="12" customFormat="1" ht="11.4" x14ac:dyDescent="0.2"/>
    <row r="155" s="12" customFormat="1" ht="11.4" x14ac:dyDescent="0.2"/>
    <row r="156" s="12" customFormat="1" ht="11.4" x14ac:dyDescent="0.2"/>
    <row r="157" s="12" customFormat="1" ht="11.4" x14ac:dyDescent="0.2"/>
    <row r="158" s="12" customFormat="1" ht="11.4" x14ac:dyDescent="0.2"/>
    <row r="159" s="12" customFormat="1" ht="11.4" x14ac:dyDescent="0.2"/>
    <row r="160" s="12" customFormat="1" ht="11.4" x14ac:dyDescent="0.2"/>
    <row r="161" s="12" customFormat="1" ht="11.4" x14ac:dyDescent="0.2"/>
    <row r="162" s="12" customFormat="1" ht="11.4" x14ac:dyDescent="0.2"/>
    <row r="163" s="12" customFormat="1" ht="11.4" x14ac:dyDescent="0.2"/>
    <row r="164" s="12" customFormat="1" ht="11.4" x14ac:dyDescent="0.2"/>
    <row r="165" s="12" customFormat="1" ht="11.4" x14ac:dyDescent="0.2"/>
    <row r="166" s="12" customFormat="1" ht="11.4" x14ac:dyDescent="0.2"/>
    <row r="167" s="12" customFormat="1" ht="11.4" x14ac:dyDescent="0.2"/>
    <row r="168" s="12" customFormat="1" ht="11.4" x14ac:dyDescent="0.2"/>
    <row r="169" s="12" customFormat="1" ht="11.4" x14ac:dyDescent="0.2"/>
    <row r="170" s="12" customFormat="1" ht="11.4" x14ac:dyDescent="0.2"/>
    <row r="171" s="12" customFormat="1" ht="11.4" x14ac:dyDescent="0.2"/>
    <row r="172" s="12" customFormat="1" ht="11.4" x14ac:dyDescent="0.2"/>
    <row r="173" s="12" customFormat="1" ht="11.4" x14ac:dyDescent="0.2"/>
    <row r="174" s="12" customFormat="1" ht="11.4" x14ac:dyDescent="0.2"/>
    <row r="175" s="12" customFormat="1" ht="11.4" x14ac:dyDescent="0.2"/>
    <row r="176" s="12" customFormat="1" ht="11.4" x14ac:dyDescent="0.2"/>
    <row r="177" s="12" customFormat="1" ht="11.4" x14ac:dyDescent="0.2"/>
    <row r="178" s="12" customFormat="1" ht="11.4" x14ac:dyDescent="0.2"/>
    <row r="179" s="12" customFormat="1" ht="11.4" x14ac:dyDescent="0.2"/>
    <row r="180" s="12" customFormat="1" ht="11.4" x14ac:dyDescent="0.2"/>
    <row r="181" s="12" customFormat="1" ht="11.4" x14ac:dyDescent="0.2"/>
    <row r="182" s="12" customFormat="1" ht="11.4" x14ac:dyDescent="0.2"/>
    <row r="183" s="12" customFormat="1" ht="11.4" x14ac:dyDescent="0.2"/>
    <row r="184" s="12" customFormat="1" ht="11.4" x14ac:dyDescent="0.2"/>
    <row r="185" s="12" customFormat="1" ht="11.4" x14ac:dyDescent="0.2"/>
    <row r="186" s="12" customFormat="1" ht="11.4" x14ac:dyDescent="0.2"/>
    <row r="187" s="12" customFormat="1" ht="11.4" x14ac:dyDescent="0.2"/>
    <row r="188" s="12" customFormat="1" ht="11.4" x14ac:dyDescent="0.2"/>
    <row r="189" s="12" customFormat="1" ht="11.4" x14ac:dyDescent="0.2"/>
    <row r="190" s="12" customFormat="1" ht="11.4" x14ac:dyDescent="0.2"/>
    <row r="191" s="12" customFormat="1" ht="11.4" x14ac:dyDescent="0.2"/>
    <row r="192" s="12" customFormat="1" ht="11.4" x14ac:dyDescent="0.2"/>
    <row r="193" spans="2:4" s="12" customFormat="1" ht="11.4" x14ac:dyDescent="0.2"/>
    <row r="194" spans="2:4" s="12" customFormat="1" ht="11.4" x14ac:dyDescent="0.2"/>
    <row r="195" spans="2:4" s="12" customFormat="1" ht="11.4" x14ac:dyDescent="0.2"/>
    <row r="196" spans="2:4" s="12" customFormat="1" ht="11.4" x14ac:dyDescent="0.2"/>
    <row r="197" spans="2:4" s="12" customFormat="1" ht="11.4" x14ac:dyDescent="0.2"/>
    <row r="198" spans="2:4" s="12" customFormat="1" x14ac:dyDescent="0.25">
      <c r="B198"/>
      <c r="C198"/>
      <c r="D198"/>
    </row>
  </sheetData>
  <mergeCells count="32">
    <mergeCell ref="BJ4:BL4"/>
    <mergeCell ref="AP4:AR4"/>
    <mergeCell ref="AT4:AV4"/>
    <mergeCell ref="AX4:AZ4"/>
    <mergeCell ref="BB4:BD4"/>
    <mergeCell ref="V2:X2"/>
    <mergeCell ref="Z2:AB2"/>
    <mergeCell ref="AD2:AF2"/>
    <mergeCell ref="AH2:AJ2"/>
    <mergeCell ref="BF4:BH4"/>
    <mergeCell ref="Z4:AB4"/>
    <mergeCell ref="AL4:AN4"/>
    <mergeCell ref="V4:X4"/>
    <mergeCell ref="AD4:AF4"/>
    <mergeCell ref="AH4:AJ4"/>
    <mergeCell ref="BF2:BH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s>
  <pageMargins left="1" right="1" top="1" bottom="1" header="0.5" footer="0.5"/>
  <pageSetup paperSize="9" orientation="portrait" r:id="rId1"/>
  <headerFooter>
    <oddFooter xml:space="preserve">&amp;C&amp;9
</oddFooter>
  </headerFooter>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183"/>
  <sheetViews>
    <sheetView topLeftCell="A2" zoomScaleNormal="100" workbookViewId="0">
      <selection activeCell="A5" sqref="A5"/>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1.75" customHeight="1" x14ac:dyDescent="0.3">
      <c r="B2" s="54" t="s">
        <v>326</v>
      </c>
      <c r="C2" s="54"/>
      <c r="D2" s="54"/>
      <c r="F2" s="54" t="s">
        <v>326</v>
      </c>
      <c r="G2" s="54"/>
      <c r="H2" s="54"/>
      <c r="I2" s="4"/>
      <c r="J2" s="54" t="s">
        <v>326</v>
      </c>
      <c r="K2" s="54"/>
      <c r="L2" s="54"/>
      <c r="M2" s="4"/>
      <c r="N2" s="54" t="s">
        <v>326</v>
      </c>
      <c r="O2" s="54"/>
      <c r="P2" s="54"/>
      <c r="Q2" s="4"/>
      <c r="R2" s="54" t="s">
        <v>326</v>
      </c>
      <c r="S2" s="54"/>
      <c r="T2" s="54"/>
      <c r="U2" s="4"/>
      <c r="V2" s="54" t="s">
        <v>326</v>
      </c>
      <c r="W2" s="54"/>
      <c r="X2" s="54"/>
      <c r="Z2" s="54" t="s">
        <v>326</v>
      </c>
      <c r="AA2" s="54"/>
      <c r="AB2" s="54"/>
      <c r="AD2" s="54" t="s">
        <v>326</v>
      </c>
      <c r="AE2" s="54"/>
      <c r="AF2" s="54"/>
      <c r="AH2" s="54" t="s">
        <v>326</v>
      </c>
      <c r="AI2" s="54"/>
      <c r="AJ2" s="54"/>
      <c r="AL2" s="54" t="s">
        <v>326</v>
      </c>
      <c r="AM2" s="54"/>
      <c r="AN2" s="54"/>
      <c r="AP2" s="54" t="s">
        <v>326</v>
      </c>
      <c r="AQ2" s="54"/>
      <c r="AR2" s="54"/>
      <c r="AT2" s="54" t="s">
        <v>326</v>
      </c>
      <c r="AU2" s="54"/>
      <c r="AV2" s="54"/>
      <c r="AX2" s="54" t="s">
        <v>326</v>
      </c>
      <c r="AY2" s="54"/>
      <c r="AZ2" s="54"/>
      <c r="BB2" s="54" t="s">
        <v>326</v>
      </c>
      <c r="BC2" s="54"/>
      <c r="BD2" s="54"/>
      <c r="BF2" s="54" t="s">
        <v>326</v>
      </c>
      <c r="BG2" s="54"/>
      <c r="BH2" s="54"/>
      <c r="BJ2" s="54" t="s">
        <v>326</v>
      </c>
      <c r="BK2" s="54"/>
      <c r="BL2" s="54"/>
    </row>
    <row r="4" spans="2:64" s="12" customFormat="1" ht="39.75" customHeight="1" x14ac:dyDescent="0.2">
      <c r="B4" s="46" t="s">
        <v>279</v>
      </c>
      <c r="C4" s="47"/>
      <c r="D4" s="48"/>
      <c r="F4" s="46" t="s">
        <v>258</v>
      </c>
      <c r="G4" s="47"/>
      <c r="H4" s="48"/>
      <c r="J4" s="46" t="s">
        <v>244</v>
      </c>
      <c r="K4" s="47"/>
      <c r="L4" s="48"/>
      <c r="N4" s="46" t="s">
        <v>245</v>
      </c>
      <c r="O4" s="47"/>
      <c r="P4" s="48"/>
      <c r="R4" s="46" t="s">
        <v>246</v>
      </c>
      <c r="S4" s="47"/>
      <c r="T4" s="48"/>
      <c r="V4" s="46" t="s">
        <v>247</v>
      </c>
      <c r="W4" s="47"/>
      <c r="X4" s="48"/>
      <c r="Z4" s="46" t="s">
        <v>248</v>
      </c>
      <c r="AA4" s="47"/>
      <c r="AB4" s="48"/>
      <c r="AD4" s="46" t="s">
        <v>249</v>
      </c>
      <c r="AE4" s="47"/>
      <c r="AF4" s="48"/>
      <c r="AH4" s="46" t="s">
        <v>250</v>
      </c>
      <c r="AI4" s="47"/>
      <c r="AJ4" s="48"/>
      <c r="AL4" s="46" t="s">
        <v>251</v>
      </c>
      <c r="AM4" s="47"/>
      <c r="AN4" s="48"/>
      <c r="AP4" s="46" t="s">
        <v>252</v>
      </c>
      <c r="AQ4" s="47"/>
      <c r="AR4" s="48"/>
      <c r="AT4" s="46" t="s">
        <v>253</v>
      </c>
      <c r="AU4" s="47"/>
      <c r="AV4" s="48"/>
      <c r="AX4" s="46" t="s">
        <v>254</v>
      </c>
      <c r="AY4" s="47"/>
      <c r="AZ4" s="48"/>
      <c r="BB4" s="46" t="s">
        <v>255</v>
      </c>
      <c r="BC4" s="47"/>
      <c r="BD4" s="48"/>
      <c r="BF4" s="46" t="s">
        <v>256</v>
      </c>
      <c r="BG4" s="47"/>
      <c r="BH4" s="48"/>
      <c r="BJ4" s="46" t="s">
        <v>257</v>
      </c>
      <c r="BK4" s="47"/>
      <c r="BL4" s="48"/>
    </row>
    <row r="5" spans="2:64" s="12" customFormat="1" ht="77.25" customHeight="1" x14ac:dyDescent="0.2">
      <c r="B5" s="36"/>
      <c r="C5" s="14" t="s">
        <v>325</v>
      </c>
      <c r="D5" s="15" t="s">
        <v>193</v>
      </c>
      <c r="F5" s="36"/>
      <c r="G5" s="14" t="s">
        <v>325</v>
      </c>
      <c r="H5" s="15" t="s">
        <v>193</v>
      </c>
      <c r="J5" s="36"/>
      <c r="K5" s="14" t="s">
        <v>325</v>
      </c>
      <c r="L5" s="15" t="s">
        <v>193</v>
      </c>
      <c r="N5" s="36"/>
      <c r="O5" s="14" t="s">
        <v>325</v>
      </c>
      <c r="P5" s="15" t="s">
        <v>193</v>
      </c>
      <c r="R5" s="36"/>
      <c r="S5" s="14" t="s">
        <v>325</v>
      </c>
      <c r="T5" s="15" t="s">
        <v>193</v>
      </c>
      <c r="V5" s="36"/>
      <c r="W5" s="14" t="s">
        <v>325</v>
      </c>
      <c r="X5" s="15" t="s">
        <v>193</v>
      </c>
      <c r="Z5" s="36"/>
      <c r="AA5" s="14" t="s">
        <v>325</v>
      </c>
      <c r="AB5" s="15" t="s">
        <v>193</v>
      </c>
      <c r="AD5" s="36"/>
      <c r="AE5" s="14" t="s">
        <v>325</v>
      </c>
      <c r="AF5" s="15" t="s">
        <v>193</v>
      </c>
      <c r="AH5" s="36"/>
      <c r="AI5" s="14" t="s">
        <v>325</v>
      </c>
      <c r="AJ5" s="15" t="s">
        <v>193</v>
      </c>
      <c r="AL5" s="36"/>
      <c r="AM5" s="14" t="s">
        <v>325</v>
      </c>
      <c r="AN5" s="15" t="s">
        <v>193</v>
      </c>
      <c r="AP5" s="36"/>
      <c r="AQ5" s="14" t="s">
        <v>325</v>
      </c>
      <c r="AR5" s="15" t="s">
        <v>193</v>
      </c>
      <c r="AT5" s="36"/>
      <c r="AU5" s="14" t="s">
        <v>325</v>
      </c>
      <c r="AV5" s="15" t="s">
        <v>193</v>
      </c>
      <c r="AX5" s="36"/>
      <c r="AY5" s="14" t="s">
        <v>325</v>
      </c>
      <c r="AZ5" s="15" t="s">
        <v>193</v>
      </c>
      <c r="BB5" s="36"/>
      <c r="BC5" s="14" t="s">
        <v>325</v>
      </c>
      <c r="BD5" s="15" t="s">
        <v>193</v>
      </c>
      <c r="BF5" s="36"/>
      <c r="BG5" s="14" t="s">
        <v>325</v>
      </c>
      <c r="BH5" s="15" t="s">
        <v>193</v>
      </c>
      <c r="BJ5" s="36"/>
      <c r="BK5" s="14" t="s">
        <v>325</v>
      </c>
      <c r="BL5" s="15" t="s">
        <v>193</v>
      </c>
    </row>
    <row r="6" spans="2:64" s="12" customFormat="1" ht="11.4" x14ac:dyDescent="0.2">
      <c r="B6" s="13" t="s">
        <v>168</v>
      </c>
      <c r="C6" s="16">
        <v>44387267</v>
      </c>
      <c r="D6" s="17">
        <f>C6/$C$18</f>
        <v>0.27416745446021479</v>
      </c>
      <c r="F6" s="13" t="s">
        <v>168</v>
      </c>
      <c r="G6" s="16">
        <v>44508513</v>
      </c>
      <c r="H6" s="17">
        <f>G6/$G$18</f>
        <v>0.27232436093398982</v>
      </c>
      <c r="J6" s="13" t="s">
        <v>168</v>
      </c>
      <c r="K6" s="16">
        <v>45726578</v>
      </c>
      <c r="L6" s="17">
        <f>K6/$K$18</f>
        <v>0.27389163205992867</v>
      </c>
      <c r="N6" s="13" t="s">
        <v>168</v>
      </c>
      <c r="O6" s="16">
        <v>46419206</v>
      </c>
      <c r="P6" s="17">
        <f>O6/$O$18</f>
        <v>0.27177312951256788</v>
      </c>
      <c r="R6" s="13" t="s">
        <v>168</v>
      </c>
      <c r="S6" s="16">
        <v>47063085</v>
      </c>
      <c r="T6" s="17">
        <f>S6/$S$20</f>
        <v>0.27205554096646245</v>
      </c>
      <c r="V6" s="13" t="s">
        <v>168</v>
      </c>
      <c r="W6" s="16">
        <v>47117076</v>
      </c>
      <c r="X6" s="17">
        <f t="shared" ref="X6:X21" si="0">W6/$W$22</f>
        <v>0.27105855411627816</v>
      </c>
      <c r="Z6" s="13" t="s">
        <v>168</v>
      </c>
      <c r="AA6" s="16">
        <v>46966594</v>
      </c>
      <c r="AB6" s="17">
        <f>AA6/$AA$22</f>
        <v>0.26676193850221686</v>
      </c>
      <c r="AD6" s="13" t="s">
        <v>168</v>
      </c>
      <c r="AE6" s="16">
        <v>47856244</v>
      </c>
      <c r="AF6" s="17">
        <f>AE6/$AE$22</f>
        <v>0.26725853870370442</v>
      </c>
      <c r="AH6" s="13" t="s">
        <v>73</v>
      </c>
      <c r="AI6" s="16">
        <v>47490309</v>
      </c>
      <c r="AJ6" s="17">
        <f>AI6/$AI$20</f>
        <v>0.26156447419066936</v>
      </c>
      <c r="AL6" s="13" t="s">
        <v>73</v>
      </c>
      <c r="AM6" s="16">
        <v>47884</v>
      </c>
      <c r="AN6" s="17">
        <f>AM6/$AM$20</f>
        <v>0.25964082765800545</v>
      </c>
      <c r="AP6" s="13" t="s">
        <v>27</v>
      </c>
      <c r="AQ6" s="42">
        <v>48185</v>
      </c>
      <c r="AR6" s="17">
        <f>AQ6/$AQ$22</f>
        <v>0.25495113679053105</v>
      </c>
      <c r="AT6" s="13" t="s">
        <v>27</v>
      </c>
      <c r="AU6" s="42">
        <v>48624</v>
      </c>
      <c r="AV6" s="17">
        <f>AU6/$AU$22</f>
        <v>0.25301675018342468</v>
      </c>
      <c r="AX6" s="13" t="s">
        <v>27</v>
      </c>
      <c r="AY6" s="42">
        <v>49393</v>
      </c>
      <c r="AZ6" s="17">
        <f>AY6/$AY$23</f>
        <v>0.25133956513110689</v>
      </c>
      <c r="BB6" s="13" t="s">
        <v>27</v>
      </c>
      <c r="BC6" s="42">
        <v>50626</v>
      </c>
      <c r="BD6" s="17">
        <f>BC6/$BC$24</f>
        <v>0.25408663618523741</v>
      </c>
      <c r="BF6" s="13" t="s">
        <v>27</v>
      </c>
      <c r="BG6" s="42">
        <v>51550</v>
      </c>
      <c r="BH6" s="17">
        <f>BG6/$BG$25</f>
        <v>0.25962187370944512</v>
      </c>
      <c r="BJ6" s="13" t="s">
        <v>27</v>
      </c>
      <c r="BK6" s="42">
        <v>51168</v>
      </c>
      <c r="BL6" s="17">
        <f>BK6/$BK$29</f>
        <v>0.25926226185650586</v>
      </c>
    </row>
    <row r="7" spans="2:64" s="12" customFormat="1" ht="11.4" x14ac:dyDescent="0.2">
      <c r="B7" s="13" t="s">
        <v>142</v>
      </c>
      <c r="C7" s="16">
        <v>26457339</v>
      </c>
      <c r="D7" s="17">
        <f t="shared" ref="D7:D17" si="1">C7/$C$18</f>
        <v>0.16341941677600841</v>
      </c>
      <c r="F7" s="13" t="s">
        <v>142</v>
      </c>
      <c r="G7" s="16">
        <v>27474715</v>
      </c>
      <c r="H7" s="17">
        <f t="shared" ref="H7:H17" si="2">G7/$G$18</f>
        <v>0.16810344133982874</v>
      </c>
      <c r="J7" s="13" t="s">
        <v>142</v>
      </c>
      <c r="K7" s="16">
        <v>28911146</v>
      </c>
      <c r="L7" s="17">
        <f t="shared" ref="L7:L17" si="3">K7/$K$18</f>
        <v>0.17317108143677137</v>
      </c>
      <c r="N7" s="13" t="s">
        <v>142</v>
      </c>
      <c r="O7" s="16">
        <v>30978242</v>
      </c>
      <c r="P7" s="17">
        <f t="shared" ref="P7:P17" si="4">O7/$O$18</f>
        <v>0.18137005133473569</v>
      </c>
      <c r="R7" s="13" t="s">
        <v>142</v>
      </c>
      <c r="S7" s="16">
        <v>31717653</v>
      </c>
      <c r="T7" s="17">
        <f t="shared" ref="T7:T19" si="5">S7/$S$20</f>
        <v>0.18334886557269972</v>
      </c>
      <c r="V7" s="13" t="s">
        <v>142</v>
      </c>
      <c r="W7" s="16">
        <v>32419506</v>
      </c>
      <c r="X7" s="17">
        <f t="shared" si="0"/>
        <v>0.18650530057349068</v>
      </c>
      <c r="Z7" s="13" t="s">
        <v>142</v>
      </c>
      <c r="AA7" s="16">
        <v>33996427</v>
      </c>
      <c r="AB7" s="17">
        <f t="shared" ref="AB7:AB21" si="6">AA7/$AA$22</f>
        <v>0.19309368630540047</v>
      </c>
      <c r="AD7" s="13" t="s">
        <v>142</v>
      </c>
      <c r="AE7" s="16">
        <v>34935146</v>
      </c>
      <c r="AF7" s="17">
        <f t="shared" ref="AF7:AF21" si="7">AE7/$AE$22</f>
        <v>0.19509922402937774</v>
      </c>
      <c r="AH7" s="13" t="s">
        <v>79</v>
      </c>
      <c r="AI7" s="16">
        <v>35482222</v>
      </c>
      <c r="AJ7" s="17">
        <f t="shared" ref="AJ7:AJ19" si="8">AI7/$AI$20</f>
        <v>0.19542700260271206</v>
      </c>
      <c r="AL7" s="13" t="s">
        <v>28</v>
      </c>
      <c r="AM7" s="16">
        <v>35978</v>
      </c>
      <c r="AN7" s="17">
        <f t="shared" ref="AN7:AN19" si="9">AM7/$AM$20</f>
        <v>0.19508306944866177</v>
      </c>
      <c r="AP7" s="13" t="s">
        <v>28</v>
      </c>
      <c r="AQ7" s="42">
        <v>36381</v>
      </c>
      <c r="AR7" s="17">
        <f t="shared" ref="AR7:AR21" si="10">AQ7/$AQ$22</f>
        <v>0.19249511897014238</v>
      </c>
      <c r="AT7" s="13" t="s">
        <v>28</v>
      </c>
      <c r="AU7" s="42">
        <v>37294</v>
      </c>
      <c r="AV7" s="17">
        <f t="shared" ref="AV7:AV21" si="11">AU7/$AU$22</f>
        <v>0.19406068364060217</v>
      </c>
      <c r="AX7" s="13" t="s">
        <v>28</v>
      </c>
      <c r="AY7" s="42">
        <v>38445</v>
      </c>
      <c r="AZ7" s="17">
        <f t="shared" ref="AZ7:AZ22" si="12">AY7/$AY$23</f>
        <v>0.19562993908985898</v>
      </c>
      <c r="BB7" s="13" t="s">
        <v>28</v>
      </c>
      <c r="BC7" s="42">
        <v>31526</v>
      </c>
      <c r="BD7" s="17">
        <f t="shared" ref="BD7:BD23" si="13">BC7/$BC$24</f>
        <v>0.15822571983517944</v>
      </c>
      <c r="BF7" s="13" t="s">
        <v>28</v>
      </c>
      <c r="BG7" s="42">
        <v>27727</v>
      </c>
      <c r="BH7" s="17">
        <f t="shared" ref="BH7:BH24" si="14">BG7/$BG$25</f>
        <v>0.13964181750420532</v>
      </c>
      <c r="BJ7" s="13" t="s">
        <v>28</v>
      </c>
      <c r="BK7" s="42">
        <v>27044</v>
      </c>
      <c r="BL7" s="17">
        <f t="shared" ref="BL7:BL28" si="15">BK7/$BK$29</f>
        <v>0.13702877989460885</v>
      </c>
    </row>
    <row r="8" spans="2:64" s="12" customFormat="1" ht="11.4" x14ac:dyDescent="0.2">
      <c r="B8" s="13" t="s">
        <v>140</v>
      </c>
      <c r="C8" s="16">
        <v>21057910</v>
      </c>
      <c r="D8" s="17">
        <f t="shared" si="1"/>
        <v>0.13006868796297599</v>
      </c>
      <c r="F8" s="13" t="s">
        <v>140</v>
      </c>
      <c r="G8" s="16">
        <v>20842510</v>
      </c>
      <c r="H8" s="17">
        <f t="shared" si="2"/>
        <v>0.12752444045952047</v>
      </c>
      <c r="J8" s="13" t="s">
        <v>140</v>
      </c>
      <c r="K8" s="16">
        <v>21131207</v>
      </c>
      <c r="L8" s="17">
        <f t="shared" si="3"/>
        <v>0.12657104523820237</v>
      </c>
      <c r="N8" s="13" t="s">
        <v>140</v>
      </c>
      <c r="O8" s="16">
        <v>21786325</v>
      </c>
      <c r="P8" s="17">
        <f t="shared" si="4"/>
        <v>0.12755361920296301</v>
      </c>
      <c r="R8" s="13" t="s">
        <v>140</v>
      </c>
      <c r="S8" s="16">
        <v>22207983</v>
      </c>
      <c r="T8" s="17">
        <f t="shared" si="5"/>
        <v>0.12837672729781743</v>
      </c>
      <c r="V8" s="13" t="s">
        <v>140</v>
      </c>
      <c r="W8" s="16">
        <v>22667254</v>
      </c>
      <c r="X8" s="17">
        <f t="shared" si="0"/>
        <v>0.13040183340380507</v>
      </c>
      <c r="Z8" s="13" t="s">
        <v>140</v>
      </c>
      <c r="AA8" s="16">
        <v>23298462</v>
      </c>
      <c r="AB8" s="17">
        <f t="shared" si="6"/>
        <v>0.13233113917607556</v>
      </c>
      <c r="AD8" s="13" t="s">
        <v>140</v>
      </c>
      <c r="AE8" s="16">
        <v>24330370</v>
      </c>
      <c r="AF8" s="17">
        <f t="shared" si="7"/>
        <v>0.13587566822670932</v>
      </c>
      <c r="AH8" s="13" t="s">
        <v>80</v>
      </c>
      <c r="AI8" s="16">
        <v>24849002</v>
      </c>
      <c r="AJ8" s="17">
        <f t="shared" si="8"/>
        <v>0.13686194676671595</v>
      </c>
      <c r="AL8" s="13" t="s">
        <v>1</v>
      </c>
      <c r="AM8" s="16">
        <v>25051</v>
      </c>
      <c r="AN8" s="17">
        <f t="shared" si="9"/>
        <v>0.13583373096776993</v>
      </c>
      <c r="AP8" s="13" t="s">
        <v>1</v>
      </c>
      <c r="AQ8" s="42">
        <v>25032</v>
      </c>
      <c r="AR8" s="17">
        <f t="shared" si="10"/>
        <v>0.13244654677058365</v>
      </c>
      <c r="AT8" s="13" t="s">
        <v>1</v>
      </c>
      <c r="AU8" s="42">
        <v>24804</v>
      </c>
      <c r="AV8" s="17">
        <f t="shared" si="11"/>
        <v>0.12906851496276869</v>
      </c>
      <c r="AX8" s="13" t="s">
        <v>1</v>
      </c>
      <c r="AY8" s="42">
        <v>24628</v>
      </c>
      <c r="AZ8" s="17">
        <f t="shared" si="12"/>
        <v>0.12532121576030816</v>
      </c>
      <c r="BB8" s="13" t="s">
        <v>1</v>
      </c>
      <c r="BC8" s="42">
        <v>24902</v>
      </c>
      <c r="BD8" s="17">
        <f t="shared" si="13"/>
        <v>0.12498055177744206</v>
      </c>
      <c r="BF8" s="13" t="s">
        <v>1</v>
      </c>
      <c r="BG8" s="42">
        <v>25407</v>
      </c>
      <c r="BH8" s="17">
        <f t="shared" si="14"/>
        <v>0.12795757410932826</v>
      </c>
      <c r="BJ8" s="13" t="s">
        <v>4</v>
      </c>
      <c r="BK8" s="42">
        <v>19155</v>
      </c>
      <c r="BL8" s="17">
        <f t="shared" si="15"/>
        <v>9.7056141062018653E-2</v>
      </c>
    </row>
    <row r="9" spans="2:64" s="12" customFormat="1" ht="11.4" x14ac:dyDescent="0.2">
      <c r="B9" s="13" t="s">
        <v>166</v>
      </c>
      <c r="C9" s="16">
        <v>18542860</v>
      </c>
      <c r="D9" s="17">
        <f t="shared" si="1"/>
        <v>0.11453394336290491</v>
      </c>
      <c r="F9" s="13" t="s">
        <v>166</v>
      </c>
      <c r="G9" s="16">
        <v>18205972</v>
      </c>
      <c r="H9" s="17">
        <f t="shared" si="2"/>
        <v>0.11139284051305225</v>
      </c>
      <c r="J9" s="13" t="s">
        <v>138</v>
      </c>
      <c r="K9" s="16">
        <v>16690748</v>
      </c>
      <c r="L9" s="17">
        <f t="shared" si="3"/>
        <v>9.9973722285122454E-2</v>
      </c>
      <c r="N9" s="13" t="s">
        <v>138</v>
      </c>
      <c r="O9" s="16">
        <v>16510201</v>
      </c>
      <c r="P9" s="17">
        <f t="shared" si="4"/>
        <v>9.666320002654781E-2</v>
      </c>
      <c r="R9" s="13" t="s">
        <v>138</v>
      </c>
      <c r="S9" s="16">
        <v>16078217</v>
      </c>
      <c r="T9" s="17">
        <f t="shared" si="5"/>
        <v>9.2942653965654251E-2</v>
      </c>
      <c r="V9" s="13" t="s">
        <v>138</v>
      </c>
      <c r="W9" s="16">
        <v>15520385</v>
      </c>
      <c r="X9" s="17">
        <f t="shared" si="0"/>
        <v>8.9286803736037687E-2</v>
      </c>
      <c r="Z9" s="13" t="s">
        <v>179</v>
      </c>
      <c r="AA9" s="16">
        <v>15214895</v>
      </c>
      <c r="AB9" s="17">
        <f t="shared" si="6"/>
        <v>8.6417909808569185E-2</v>
      </c>
      <c r="AD9" s="13" t="s">
        <v>141</v>
      </c>
      <c r="AE9" s="16">
        <v>15557233</v>
      </c>
      <c r="AF9" s="17">
        <f t="shared" si="7"/>
        <v>8.6881104957861874E-2</v>
      </c>
      <c r="AH9" s="13" t="s">
        <v>81</v>
      </c>
      <c r="AI9" s="16">
        <v>16106833</v>
      </c>
      <c r="AJ9" s="17">
        <f t="shared" si="8"/>
        <v>8.8712316117419268E-2</v>
      </c>
      <c r="AL9" s="13" t="s">
        <v>4</v>
      </c>
      <c r="AM9" s="16">
        <v>16729</v>
      </c>
      <c r="AN9" s="17">
        <f t="shared" si="9"/>
        <v>9.0709452132043553E-2</v>
      </c>
      <c r="AP9" s="13" t="s">
        <v>4</v>
      </c>
      <c r="AQ9" s="42">
        <v>17499</v>
      </c>
      <c r="AR9" s="17">
        <f t="shared" si="10"/>
        <v>9.2588771250337307E-2</v>
      </c>
      <c r="AT9" s="13" t="s">
        <v>4</v>
      </c>
      <c r="AU9" s="42">
        <v>17890</v>
      </c>
      <c r="AV9" s="17">
        <f t="shared" si="11"/>
        <v>9.3091264823574105E-2</v>
      </c>
      <c r="AX9" s="13" t="s">
        <v>4</v>
      </c>
      <c r="AY9" s="42">
        <v>18459</v>
      </c>
      <c r="AZ9" s="17">
        <f t="shared" si="12"/>
        <v>9.3929849022231948E-2</v>
      </c>
      <c r="BB9" s="13" t="s">
        <v>4</v>
      </c>
      <c r="BC9" s="42">
        <v>19040</v>
      </c>
      <c r="BD9" s="17">
        <f t="shared" si="13"/>
        <v>9.5559782581419048E-2</v>
      </c>
      <c r="BF9" s="13" t="s">
        <v>4</v>
      </c>
      <c r="BG9" s="42">
        <v>19096</v>
      </c>
      <c r="BH9" s="17">
        <f t="shared" si="14"/>
        <v>9.617341028817776E-2</v>
      </c>
      <c r="BJ9" s="13" t="s">
        <v>48</v>
      </c>
      <c r="BK9" s="42">
        <v>17390</v>
      </c>
      <c r="BL9" s="17">
        <f t="shared" si="15"/>
        <v>8.8113092825293879E-2</v>
      </c>
    </row>
    <row r="10" spans="2:64" s="12" customFormat="1" ht="11.4" x14ac:dyDescent="0.2">
      <c r="B10" s="13" t="s">
        <v>138</v>
      </c>
      <c r="C10" s="16">
        <v>16830919</v>
      </c>
      <c r="D10" s="17">
        <f t="shared" si="1"/>
        <v>0.10395977338402167</v>
      </c>
      <c r="F10" s="13" t="s">
        <v>138</v>
      </c>
      <c r="G10" s="16">
        <v>16746569</v>
      </c>
      <c r="H10" s="17">
        <f t="shared" si="2"/>
        <v>0.10246351525520445</v>
      </c>
      <c r="J10" s="13" t="s">
        <v>179</v>
      </c>
      <c r="K10" s="16">
        <v>13668591</v>
      </c>
      <c r="L10" s="17">
        <f t="shared" si="3"/>
        <v>8.1871700457218824E-2</v>
      </c>
      <c r="N10" s="13" t="s">
        <v>179</v>
      </c>
      <c r="O10" s="16">
        <v>14113066</v>
      </c>
      <c r="P10" s="17">
        <f t="shared" si="4"/>
        <v>8.2628559261384585E-2</v>
      </c>
      <c r="R10" s="13" t="s">
        <v>179</v>
      </c>
      <c r="S10" s="16">
        <v>14458818</v>
      </c>
      <c r="T10" s="17">
        <f t="shared" si="5"/>
        <v>8.358146417145465E-2</v>
      </c>
      <c r="V10" s="13" t="s">
        <v>179</v>
      </c>
      <c r="W10" s="16">
        <v>14825504</v>
      </c>
      <c r="X10" s="17">
        <f t="shared" si="0"/>
        <v>8.5289241596509469E-2</v>
      </c>
      <c r="Z10" s="13" t="s">
        <v>138</v>
      </c>
      <c r="AA10" s="16">
        <v>14824308</v>
      </c>
      <c r="AB10" s="17">
        <f t="shared" si="6"/>
        <v>8.4199444801850459E-2</v>
      </c>
      <c r="AD10" s="13" t="s">
        <v>138</v>
      </c>
      <c r="AE10" s="16">
        <v>14419107</v>
      </c>
      <c r="AF10" s="17">
        <f t="shared" si="7"/>
        <v>8.0525113216832381E-2</v>
      </c>
      <c r="AH10" s="13" t="s">
        <v>87</v>
      </c>
      <c r="AI10" s="16">
        <v>14407565</v>
      </c>
      <c r="AJ10" s="17">
        <f t="shared" si="8"/>
        <v>7.9353182637596456E-2</v>
      </c>
      <c r="AL10" s="13" t="s">
        <v>74</v>
      </c>
      <c r="AM10" s="16">
        <v>14969</v>
      </c>
      <c r="AN10" s="17">
        <f t="shared" si="9"/>
        <v>8.1166225653927906E-2</v>
      </c>
      <c r="AP10" s="13" t="s">
        <v>48</v>
      </c>
      <c r="AQ10" s="42">
        <v>16123</v>
      </c>
      <c r="AR10" s="17">
        <f t="shared" si="10"/>
        <v>8.5308232405805387E-2</v>
      </c>
      <c r="AT10" s="13" t="s">
        <v>50</v>
      </c>
      <c r="AU10" s="42">
        <v>16674</v>
      </c>
      <c r="AV10" s="17">
        <f t="shared" si="11"/>
        <v>8.6763764654459175E-2</v>
      </c>
      <c r="AX10" s="13" t="s">
        <v>56</v>
      </c>
      <c r="AY10" s="42">
        <v>17091</v>
      </c>
      <c r="AZ10" s="17">
        <f t="shared" si="12"/>
        <v>8.6968690050325925E-2</v>
      </c>
      <c r="BB10" s="13" t="s">
        <v>48</v>
      </c>
      <c r="BC10" s="42">
        <v>17629</v>
      </c>
      <c r="BD10" s="17">
        <f t="shared" si="13"/>
        <v>8.8478120122260306E-2</v>
      </c>
      <c r="BF10" s="13" t="s">
        <v>48</v>
      </c>
      <c r="BG10" s="42">
        <v>18110</v>
      </c>
      <c r="BH10" s="17">
        <f t="shared" si="14"/>
        <v>9.1207606845355005E-2</v>
      </c>
      <c r="BJ10" s="13" t="s">
        <v>10</v>
      </c>
      <c r="BK10" s="42">
        <v>15653</v>
      </c>
      <c r="BL10" s="17">
        <f t="shared" si="15"/>
        <v>7.9311917308471827E-2</v>
      </c>
    </row>
    <row r="11" spans="2:64" s="12" customFormat="1" ht="11.4" x14ac:dyDescent="0.2">
      <c r="B11" s="13" t="s">
        <v>179</v>
      </c>
      <c r="C11" s="16">
        <v>13224184</v>
      </c>
      <c r="D11" s="17">
        <f t="shared" si="1"/>
        <v>8.1682002737260229E-2</v>
      </c>
      <c r="F11" s="13" t="s">
        <v>179</v>
      </c>
      <c r="G11" s="16">
        <v>13532008</v>
      </c>
      <c r="H11" s="17">
        <f t="shared" si="2"/>
        <v>8.2795294256486129E-2</v>
      </c>
      <c r="J11" s="13" t="s">
        <v>139</v>
      </c>
      <c r="K11" s="16">
        <v>11117465</v>
      </c>
      <c r="L11" s="17">
        <f t="shared" si="3"/>
        <v>6.6591045435744928E-2</v>
      </c>
      <c r="N11" s="13" t="s">
        <v>139</v>
      </c>
      <c r="O11" s="16">
        <v>12115674</v>
      </c>
      <c r="P11" s="17">
        <f t="shared" si="4"/>
        <v>7.0934316264135405E-2</v>
      </c>
      <c r="R11" s="13" t="s">
        <v>139</v>
      </c>
      <c r="S11" s="16">
        <v>12985975</v>
      </c>
      <c r="T11" s="17">
        <f t="shared" si="5"/>
        <v>7.5067464310976578E-2</v>
      </c>
      <c r="V11" s="13" t="s">
        <v>139</v>
      </c>
      <c r="W11" s="16">
        <v>13315950</v>
      </c>
      <c r="X11" s="17">
        <f t="shared" si="0"/>
        <v>7.6604969155655026E-2</v>
      </c>
      <c r="Z11" s="13" t="s">
        <v>139</v>
      </c>
      <c r="AA11" s="16">
        <v>13795749</v>
      </c>
      <c r="AB11" s="17">
        <f t="shared" si="6"/>
        <v>7.8357411787834119E-2</v>
      </c>
      <c r="AD11" s="13" t="s">
        <v>139</v>
      </c>
      <c r="AE11" s="16">
        <v>13991169</v>
      </c>
      <c r="AF11" s="17">
        <f t="shared" si="7"/>
        <v>7.8135245668184264E-2</v>
      </c>
      <c r="AH11" s="13" t="s">
        <v>82</v>
      </c>
      <c r="AI11" s="16">
        <v>14330902</v>
      </c>
      <c r="AJ11" s="17">
        <f t="shared" si="8"/>
        <v>7.8930942443604893E-2</v>
      </c>
      <c r="AL11" s="13" t="s">
        <v>48</v>
      </c>
      <c r="AM11" s="16">
        <v>14807</v>
      </c>
      <c r="AN11" s="17">
        <f t="shared" si="9"/>
        <v>8.0287815034919538E-2</v>
      </c>
      <c r="AP11" s="13" t="s">
        <v>10</v>
      </c>
      <c r="AQ11" s="42">
        <v>14746</v>
      </c>
      <c r="AR11" s="17">
        <f t="shared" si="10"/>
        <v>7.8022402471996904E-2</v>
      </c>
      <c r="AT11" s="13" t="s">
        <v>10</v>
      </c>
      <c r="AU11" s="42">
        <v>14679</v>
      </c>
      <c r="AV11" s="17">
        <f t="shared" si="11"/>
        <v>7.6382709689504988E-2</v>
      </c>
      <c r="AX11" s="13" t="s">
        <v>10</v>
      </c>
      <c r="AY11" s="42">
        <v>14883</v>
      </c>
      <c r="AZ11" s="17">
        <f t="shared" si="12"/>
        <v>7.5733135218477604E-2</v>
      </c>
      <c r="BB11" s="13" t="s">
        <v>10</v>
      </c>
      <c r="BC11" s="42">
        <v>14592</v>
      </c>
      <c r="BD11" s="17">
        <f t="shared" si="13"/>
        <v>7.3235732532986694E-2</v>
      </c>
      <c r="BF11" s="13" t="s">
        <v>10</v>
      </c>
      <c r="BG11" s="42">
        <v>15179</v>
      </c>
      <c r="BH11" s="17">
        <f t="shared" si="14"/>
        <v>7.6446176935706447E-2</v>
      </c>
      <c r="BJ11" s="13" t="s">
        <v>62</v>
      </c>
      <c r="BK11" s="42">
        <v>11110</v>
      </c>
      <c r="BL11" s="17">
        <f t="shared" si="15"/>
        <v>5.629306850425618E-2</v>
      </c>
    </row>
    <row r="12" spans="2:64" s="12" customFormat="1" ht="11.4" x14ac:dyDescent="0.2">
      <c r="B12" s="13" t="s">
        <v>144</v>
      </c>
      <c r="C12" s="16">
        <v>10526274</v>
      </c>
      <c r="D12" s="17">
        <f t="shared" si="1"/>
        <v>6.5017784211196028E-2</v>
      </c>
      <c r="F12" s="13" t="s">
        <v>144</v>
      </c>
      <c r="G12" s="16">
        <v>10660947</v>
      </c>
      <c r="H12" s="17">
        <f t="shared" si="2"/>
        <v>6.5228770476473477E-2</v>
      </c>
      <c r="J12" s="13" t="s">
        <v>143</v>
      </c>
      <c r="K12" s="16">
        <v>10523080</v>
      </c>
      <c r="L12" s="17">
        <f t="shared" si="3"/>
        <v>6.3030816683837435E-2</v>
      </c>
      <c r="N12" s="13" t="s">
        <v>143</v>
      </c>
      <c r="O12" s="16">
        <v>10399452</v>
      </c>
      <c r="P12" s="17">
        <f t="shared" si="4"/>
        <v>6.0886255039686227E-2</v>
      </c>
      <c r="R12" s="13" t="s">
        <v>143</v>
      </c>
      <c r="S12" s="16">
        <v>10192598</v>
      </c>
      <c r="T12" s="17">
        <f t="shared" si="5"/>
        <v>5.8919910642145183E-2</v>
      </c>
      <c r="V12" s="13" t="s">
        <v>143</v>
      </c>
      <c r="W12" s="16">
        <v>9886243</v>
      </c>
      <c r="X12" s="17">
        <f t="shared" si="0"/>
        <v>5.6874300375137368E-2</v>
      </c>
      <c r="Z12" s="13" t="s">
        <v>143</v>
      </c>
      <c r="AA12" s="16">
        <v>9527834</v>
      </c>
      <c r="AB12" s="17">
        <f t="shared" si="6"/>
        <v>5.4116410220577858E-2</v>
      </c>
      <c r="AD12" s="13" t="s">
        <v>143</v>
      </c>
      <c r="AE12" s="16">
        <v>9377452</v>
      </c>
      <c r="AF12" s="17">
        <f t="shared" si="7"/>
        <v>5.2369427869937521E-2</v>
      </c>
      <c r="AH12" s="13" t="s">
        <v>85</v>
      </c>
      <c r="AI12" s="16">
        <v>9898142</v>
      </c>
      <c r="AJ12" s="17">
        <f t="shared" si="8"/>
        <v>5.451643424123815E-2</v>
      </c>
      <c r="AL12" s="13" t="s">
        <v>24</v>
      </c>
      <c r="AM12" s="16">
        <v>9906</v>
      </c>
      <c r="AN12" s="17">
        <f t="shared" si="9"/>
        <v>5.3713182666030451E-2</v>
      </c>
      <c r="AP12" s="13" t="s">
        <v>24</v>
      </c>
      <c r="AQ12" s="42">
        <v>10092</v>
      </c>
      <c r="AR12" s="17">
        <f t="shared" si="10"/>
        <v>5.3397672978936175E-2</v>
      </c>
      <c r="AT12" s="13" t="s">
        <v>24</v>
      </c>
      <c r="AU12" s="42">
        <v>11317</v>
      </c>
      <c r="AV12" s="17">
        <f t="shared" si="11"/>
        <v>5.8888420570619791E-2</v>
      </c>
      <c r="AX12" s="13" t="s">
        <v>49</v>
      </c>
      <c r="AY12" s="42">
        <v>9192</v>
      </c>
      <c r="AZ12" s="17">
        <f t="shared" si="12"/>
        <v>4.6774103267368548E-2</v>
      </c>
      <c r="BB12" s="13" t="s">
        <v>49</v>
      </c>
      <c r="BC12" s="42">
        <v>9156</v>
      </c>
      <c r="BD12" s="17">
        <f t="shared" si="13"/>
        <v>4.5953013094300041E-2</v>
      </c>
      <c r="BF12" s="13" t="s">
        <v>49</v>
      </c>
      <c r="BG12" s="42">
        <v>9649</v>
      </c>
      <c r="BH12" s="17">
        <f t="shared" si="14"/>
        <v>4.8595372636710682E-2</v>
      </c>
      <c r="BJ12" s="13" t="s">
        <v>24</v>
      </c>
      <c r="BK12" s="42">
        <v>9621</v>
      </c>
      <c r="BL12" s="17">
        <f t="shared" si="15"/>
        <v>4.8748479935143897E-2</v>
      </c>
    </row>
    <row r="13" spans="2:64" s="12" customFormat="1" ht="11.4" x14ac:dyDescent="0.2">
      <c r="B13" s="13" t="s">
        <v>139</v>
      </c>
      <c r="C13" s="16">
        <v>9483407</v>
      </c>
      <c r="D13" s="17">
        <f t="shared" si="1"/>
        <v>5.8576292989613032E-2</v>
      </c>
      <c r="F13" s="13" t="s">
        <v>139</v>
      </c>
      <c r="G13" s="16">
        <v>10213265</v>
      </c>
      <c r="H13" s="17">
        <f t="shared" si="2"/>
        <v>6.2489637974975386E-2</v>
      </c>
      <c r="J13" s="13" t="s">
        <v>144</v>
      </c>
      <c r="K13" s="16">
        <v>9806013</v>
      </c>
      <c r="L13" s="17">
        <f t="shared" si="3"/>
        <v>5.8735751111112601E-2</v>
      </c>
      <c r="N13" s="13" t="s">
        <v>144</v>
      </c>
      <c r="O13" s="16">
        <v>9611253</v>
      </c>
      <c r="P13" s="17">
        <f t="shared" si="4"/>
        <v>5.6271542135965379E-2</v>
      </c>
      <c r="R13" s="13" t="s">
        <v>144</v>
      </c>
      <c r="S13" s="16">
        <v>9216183</v>
      </c>
      <c r="T13" s="17">
        <f t="shared" si="5"/>
        <v>5.3275590661150132E-2</v>
      </c>
      <c r="V13" s="13" t="s">
        <v>144</v>
      </c>
      <c r="W13" s="16">
        <v>8976761</v>
      </c>
      <c r="X13" s="17">
        <f t="shared" si="0"/>
        <v>5.1642165938043251E-2</v>
      </c>
      <c r="Z13" s="13" t="s">
        <v>144</v>
      </c>
      <c r="AA13" s="16">
        <v>8866660</v>
      </c>
      <c r="AB13" s="17">
        <f t="shared" si="6"/>
        <v>5.0361058961185604E-2</v>
      </c>
      <c r="AD13" s="13" t="s">
        <v>144</v>
      </c>
      <c r="AE13" s="16">
        <v>9127917</v>
      </c>
      <c r="AF13" s="17">
        <f t="shared" si="7"/>
        <v>5.0975871796973903E-2</v>
      </c>
      <c r="AH13" s="13" t="s">
        <v>86</v>
      </c>
      <c r="AI13" s="16">
        <v>9674816</v>
      </c>
      <c r="AJ13" s="17">
        <f t="shared" si="8"/>
        <v>5.328641175890169E-2</v>
      </c>
      <c r="AL13" s="13" t="s">
        <v>49</v>
      </c>
      <c r="AM13" s="16">
        <v>8873</v>
      </c>
      <c r="AN13" s="17">
        <f t="shared" si="9"/>
        <v>4.8111959397909167E-2</v>
      </c>
      <c r="AP13" s="13" t="s">
        <v>49</v>
      </c>
      <c r="AQ13" s="42">
        <v>9117</v>
      </c>
      <c r="AR13" s="17">
        <f t="shared" si="10"/>
        <v>4.8238860934300541E-2</v>
      </c>
      <c r="AT13" s="13" t="s">
        <v>49</v>
      </c>
      <c r="AU13" s="42">
        <v>9021</v>
      </c>
      <c r="AV13" s="17">
        <f t="shared" si="11"/>
        <v>4.6941101172356732E-2</v>
      </c>
      <c r="AX13" s="13" t="s">
        <v>24</v>
      </c>
      <c r="AY13" s="42">
        <v>8694</v>
      </c>
      <c r="AZ13" s="17">
        <f t="shared" si="12"/>
        <v>4.4239997150402763E-2</v>
      </c>
      <c r="BB13" s="13" t="s">
        <v>24</v>
      </c>
      <c r="BC13" s="42">
        <v>8982</v>
      </c>
      <c r="BD13" s="17">
        <f t="shared" si="13"/>
        <v>4.5079725165247157E-2</v>
      </c>
      <c r="BF13" s="13" t="s">
        <v>24</v>
      </c>
      <c r="BG13" s="42">
        <v>9063</v>
      </c>
      <c r="BH13" s="17">
        <f t="shared" si="14"/>
        <v>4.5644093917142595E-2</v>
      </c>
      <c r="BJ13" s="13" t="s">
        <v>63</v>
      </c>
      <c r="BK13" s="42">
        <v>8805</v>
      </c>
      <c r="BL13" s="17">
        <f t="shared" si="15"/>
        <v>4.4613903526550466E-2</v>
      </c>
    </row>
    <row r="14" spans="2:64" s="12" customFormat="1" ht="11.4" x14ac:dyDescent="0.2">
      <c r="B14" s="13" t="s">
        <v>145</v>
      </c>
      <c r="C14" s="16">
        <v>826434</v>
      </c>
      <c r="D14" s="17">
        <f t="shared" si="1"/>
        <v>5.104646475742089E-3</v>
      </c>
      <c r="F14" s="13" t="s">
        <v>145</v>
      </c>
      <c r="G14" s="16">
        <v>687480</v>
      </c>
      <c r="H14" s="17">
        <f t="shared" si="2"/>
        <v>4.2063313068872767E-3</v>
      </c>
      <c r="J14" s="13" t="s">
        <v>166</v>
      </c>
      <c r="K14" s="16">
        <v>8400792</v>
      </c>
      <c r="L14" s="17">
        <f t="shared" si="3"/>
        <v>5.031880215213113E-2</v>
      </c>
      <c r="N14" s="13" t="s">
        <v>166</v>
      </c>
      <c r="O14" s="16">
        <v>8173028</v>
      </c>
      <c r="P14" s="17">
        <f t="shared" si="4"/>
        <v>4.785108554320907E-2</v>
      </c>
      <c r="R14" s="13" t="s">
        <v>166</v>
      </c>
      <c r="S14" s="16">
        <v>8186962</v>
      </c>
      <c r="T14" s="17">
        <f t="shared" si="5"/>
        <v>4.7326017318708953E-2</v>
      </c>
      <c r="V14" s="13" t="s">
        <v>166</v>
      </c>
      <c r="W14" s="16">
        <v>6320952</v>
      </c>
      <c r="X14" s="17">
        <f t="shared" si="0"/>
        <v>3.6363634062487167E-2</v>
      </c>
      <c r="Z14" s="13" t="s">
        <v>166</v>
      </c>
      <c r="AA14" s="16">
        <v>5402173</v>
      </c>
      <c r="AB14" s="17">
        <f t="shared" si="6"/>
        <v>3.0683386187304453E-2</v>
      </c>
      <c r="AD14" s="13" t="s">
        <v>166</v>
      </c>
      <c r="AE14" s="16">
        <v>5565501</v>
      </c>
      <c r="AF14" s="17">
        <f t="shared" si="7"/>
        <v>3.1081161831547115E-2</v>
      </c>
      <c r="AH14" s="13" t="s">
        <v>102</v>
      </c>
      <c r="AI14" s="16">
        <v>5844738</v>
      </c>
      <c r="AJ14" s="17">
        <f t="shared" si="8"/>
        <v>3.2191321849521434E-2</v>
      </c>
      <c r="AL14" s="13" t="s">
        <v>13</v>
      </c>
      <c r="AM14" s="16">
        <v>5933</v>
      </c>
      <c r="AN14" s="17">
        <f t="shared" si="9"/>
        <v>3.2170433349238713E-2</v>
      </c>
      <c r="AP14" s="13" t="s">
        <v>13</v>
      </c>
      <c r="AQ14" s="42">
        <v>5967</v>
      </c>
      <c r="AR14" s="17">
        <f t="shared" si="10"/>
        <v>3.1571929713170049E-2</v>
      </c>
      <c r="AT14" s="13" t="s">
        <v>13</v>
      </c>
      <c r="AU14" s="42">
        <v>5986</v>
      </c>
      <c r="AV14" s="17">
        <f t="shared" si="11"/>
        <v>3.1148368431185833E-2</v>
      </c>
      <c r="AX14" s="13" t="s">
        <v>13</v>
      </c>
      <c r="AY14" s="42">
        <v>6330</v>
      </c>
      <c r="AZ14" s="17">
        <f t="shared" si="12"/>
        <v>3.2210625944565155E-2</v>
      </c>
      <c r="BB14" s="13" t="s">
        <v>58</v>
      </c>
      <c r="BC14" s="42">
        <v>6607</v>
      </c>
      <c r="BD14" s="17">
        <f t="shared" si="13"/>
        <v>3.3159846823289686E-2</v>
      </c>
      <c r="BF14" s="13" t="s">
        <v>58</v>
      </c>
      <c r="BG14" s="42">
        <v>6519</v>
      </c>
      <c r="BH14" s="17">
        <f t="shared" si="14"/>
        <v>3.2831716677242918E-2</v>
      </c>
      <c r="BJ14" s="13" t="s">
        <v>49</v>
      </c>
      <c r="BK14" s="42">
        <v>8664</v>
      </c>
      <c r="BL14" s="17">
        <f t="shared" si="15"/>
        <v>4.3899473044183221E-2</v>
      </c>
    </row>
    <row r="15" spans="2:64" s="12" customFormat="1" ht="11.4" x14ac:dyDescent="0.2">
      <c r="B15" s="13" t="s">
        <v>173</v>
      </c>
      <c r="C15" s="16">
        <v>419938</v>
      </c>
      <c r="D15" s="17">
        <f t="shared" si="1"/>
        <v>2.5938369328103411E-3</v>
      </c>
      <c r="F15" s="13" t="s">
        <v>173</v>
      </c>
      <c r="G15" s="16">
        <v>439554</v>
      </c>
      <c r="H15" s="17">
        <f t="shared" si="2"/>
        <v>2.6894015117058384E-3</v>
      </c>
      <c r="J15" s="13" t="s">
        <v>173</v>
      </c>
      <c r="K15" s="16">
        <v>445504</v>
      </c>
      <c r="L15" s="17">
        <f t="shared" si="3"/>
        <v>2.6684659772534575E-3</v>
      </c>
      <c r="N15" s="13" t="s">
        <v>173</v>
      </c>
      <c r="O15" s="16">
        <v>501847</v>
      </c>
      <c r="P15" s="17">
        <f t="shared" si="4"/>
        <v>2.9381917848076431E-3</v>
      </c>
      <c r="R15" s="13" t="s">
        <v>173</v>
      </c>
      <c r="S15" s="16">
        <v>604718</v>
      </c>
      <c r="T15" s="17">
        <f t="shared" si="5"/>
        <v>3.4956672012078521E-3</v>
      </c>
      <c r="V15" s="13" t="s">
        <v>147</v>
      </c>
      <c r="W15" s="16">
        <v>1376489</v>
      </c>
      <c r="X15" s="17">
        <f t="shared" si="0"/>
        <v>7.918766395795902E-3</v>
      </c>
      <c r="Z15" s="13" t="s">
        <v>147</v>
      </c>
      <c r="AA15" s="16">
        <v>2579450</v>
      </c>
      <c r="AB15" s="17">
        <f t="shared" si="6"/>
        <v>1.465081930934875E-2</v>
      </c>
      <c r="AD15" s="13" t="s">
        <v>147</v>
      </c>
      <c r="AE15" s="16">
        <v>2481235</v>
      </c>
      <c r="AF15" s="17">
        <f t="shared" si="7"/>
        <v>1.3856733935920379E-2</v>
      </c>
      <c r="AH15" s="13" t="s">
        <v>97</v>
      </c>
      <c r="AI15" s="16">
        <v>2521107</v>
      </c>
      <c r="AJ15" s="17">
        <f t="shared" si="8"/>
        <v>1.3885612469554911E-2</v>
      </c>
      <c r="AL15" s="13" t="s">
        <v>0</v>
      </c>
      <c r="AM15" s="16">
        <v>2547</v>
      </c>
      <c r="AN15" s="17">
        <f t="shared" si="9"/>
        <v>1.3810566954409404E-2</v>
      </c>
      <c r="AP15" s="13" t="s">
        <v>0</v>
      </c>
      <c r="AQ15" s="42">
        <v>2510</v>
      </c>
      <c r="AR15" s="17">
        <f t="shared" si="10"/>
        <v>1.3280634084138902E-2</v>
      </c>
      <c r="AT15" s="13" t="s">
        <v>0</v>
      </c>
      <c r="AU15" s="42">
        <v>2547</v>
      </c>
      <c r="AV15" s="17">
        <f t="shared" si="11"/>
        <v>1.3253407015407672E-2</v>
      </c>
      <c r="AX15" s="13" t="s">
        <v>52</v>
      </c>
      <c r="AY15" s="42">
        <v>2984</v>
      </c>
      <c r="AZ15" s="17">
        <f t="shared" si="12"/>
        <v>1.5184282435795012E-2</v>
      </c>
      <c r="BB15" s="13" t="s">
        <v>13</v>
      </c>
      <c r="BC15" s="42">
        <v>5846</v>
      </c>
      <c r="BD15" s="17">
        <f t="shared" si="13"/>
        <v>2.9340466857719315E-2</v>
      </c>
      <c r="BF15" s="13" t="s">
        <v>13</v>
      </c>
      <c r="BG15" s="42">
        <v>6366</v>
      </c>
      <c r="BH15" s="17">
        <f t="shared" si="14"/>
        <v>3.206116097059801E-2</v>
      </c>
      <c r="BJ15" s="13" t="s">
        <v>13</v>
      </c>
      <c r="BK15" s="42">
        <v>6679</v>
      </c>
      <c r="BL15" s="17">
        <f t="shared" si="15"/>
        <v>3.38417105796514E-2</v>
      </c>
    </row>
    <row r="16" spans="2:64" s="12" customFormat="1" ht="11.4" x14ac:dyDescent="0.2">
      <c r="B16" s="13" t="s">
        <v>95</v>
      </c>
      <c r="C16" s="16">
        <v>105493</v>
      </c>
      <c r="D16" s="17">
        <f t="shared" si="1"/>
        <v>6.5160009228257818E-4</v>
      </c>
      <c r="F16" s="13" t="s">
        <v>95</v>
      </c>
      <c r="G16" s="16">
        <v>125658</v>
      </c>
      <c r="H16" s="17">
        <f t="shared" si="2"/>
        <v>7.6883571792756358E-4</v>
      </c>
      <c r="J16" s="13" t="s">
        <v>145</v>
      </c>
      <c r="K16" s="16">
        <v>341424</v>
      </c>
      <c r="L16" s="17">
        <f t="shared" si="3"/>
        <v>2.0450508363960467E-3</v>
      </c>
      <c r="N16" s="13" t="s">
        <v>95</v>
      </c>
      <c r="O16" s="16">
        <v>117442</v>
      </c>
      <c r="P16" s="17">
        <f t="shared" si="4"/>
        <v>6.8759426596428643E-4</v>
      </c>
      <c r="R16" s="13" t="s">
        <v>175</v>
      </c>
      <c r="S16" s="16">
        <v>95796</v>
      </c>
      <c r="T16" s="17">
        <f t="shared" si="5"/>
        <v>5.5376379602873965E-4</v>
      </c>
      <c r="V16" s="13" t="s">
        <v>155</v>
      </c>
      <c r="W16" s="16">
        <v>518236</v>
      </c>
      <c r="X16" s="17">
        <f t="shared" si="0"/>
        <v>2.9813458893544987E-3</v>
      </c>
      <c r="Z16" s="13" t="s">
        <v>155</v>
      </c>
      <c r="AA16" s="16">
        <v>741309</v>
      </c>
      <c r="AB16" s="17">
        <f t="shared" si="6"/>
        <v>4.2105038715206785E-3</v>
      </c>
      <c r="AD16" s="13" t="s">
        <v>155</v>
      </c>
      <c r="AE16" s="16">
        <v>672112</v>
      </c>
      <c r="AF16" s="17">
        <f t="shared" si="7"/>
        <v>3.7534845184512217E-3</v>
      </c>
      <c r="AH16" s="13" t="s">
        <v>99</v>
      </c>
      <c r="AI16" s="16">
        <v>660198</v>
      </c>
      <c r="AJ16" s="17">
        <f t="shared" si="8"/>
        <v>3.6362017086840081E-3</v>
      </c>
      <c r="AL16" s="13" t="s">
        <v>76</v>
      </c>
      <c r="AM16" s="16">
        <v>902</v>
      </c>
      <c r="AN16" s="17">
        <f t="shared" si="9"/>
        <v>4.8909035700342692E-3</v>
      </c>
      <c r="AP16" s="13" t="s">
        <v>3</v>
      </c>
      <c r="AQ16" s="42">
        <v>1684</v>
      </c>
      <c r="AR16" s="17">
        <f t="shared" si="10"/>
        <v>8.9101943417091278E-3</v>
      </c>
      <c r="AT16" s="13" t="s">
        <v>3</v>
      </c>
      <c r="AU16" s="42">
        <v>1646</v>
      </c>
      <c r="AV16" s="17">
        <f t="shared" si="11"/>
        <v>8.5650207881276114E-3</v>
      </c>
      <c r="AX16" s="13" t="s">
        <v>0</v>
      </c>
      <c r="AY16" s="42">
        <v>2514</v>
      </c>
      <c r="AZ16" s="17">
        <f t="shared" si="12"/>
        <v>1.2792656180827299E-2</v>
      </c>
      <c r="BB16" s="13" t="s">
        <v>52</v>
      </c>
      <c r="BC16" s="42">
        <v>3393</v>
      </c>
      <c r="BD16" s="17">
        <f t="shared" si="13"/>
        <v>1.7029114616531241E-2</v>
      </c>
      <c r="BF16" s="13" t="s">
        <v>52</v>
      </c>
      <c r="BG16" s="42">
        <v>3534</v>
      </c>
      <c r="BH16" s="17">
        <f t="shared" si="14"/>
        <v>1.7798325929954974E-2</v>
      </c>
      <c r="BJ16" s="13" t="s">
        <v>58</v>
      </c>
      <c r="BK16" s="42">
        <v>6076</v>
      </c>
      <c r="BL16" s="17">
        <f t="shared" si="15"/>
        <v>3.0786380218889339E-2</v>
      </c>
    </row>
    <row r="17" spans="2:64" s="12" customFormat="1" ht="11.4" x14ac:dyDescent="0.2">
      <c r="B17" s="13" t="s">
        <v>275</v>
      </c>
      <c r="C17" s="16">
        <v>36356</v>
      </c>
      <c r="D17" s="17">
        <f t="shared" si="1"/>
        <v>2.2456061496995452E-4</v>
      </c>
      <c r="F17" s="13" t="s">
        <v>275</v>
      </c>
      <c r="G17" s="16">
        <v>2146</v>
      </c>
      <c r="H17" s="17">
        <f t="shared" si="2"/>
        <v>1.3130253948595006E-5</v>
      </c>
      <c r="J17" s="13" t="s">
        <v>95</v>
      </c>
      <c r="K17" s="16">
        <v>188803</v>
      </c>
      <c r="L17" s="17">
        <f t="shared" si="3"/>
        <v>1.130886326280762E-3</v>
      </c>
      <c r="N17" s="13" t="s">
        <v>145</v>
      </c>
      <c r="O17" s="16">
        <v>75572</v>
      </c>
      <c r="P17" s="17">
        <f t="shared" si="4"/>
        <v>4.424556280330125E-4</v>
      </c>
      <c r="R17" s="13" t="s">
        <v>145</v>
      </c>
      <c r="S17" s="16">
        <v>72402</v>
      </c>
      <c r="T17" s="17">
        <f t="shared" si="5"/>
        <v>4.1853111152942511E-4</v>
      </c>
      <c r="V17" s="13" t="s">
        <v>173</v>
      </c>
      <c r="W17" s="16">
        <v>497120</v>
      </c>
      <c r="X17" s="17">
        <f t="shared" si="0"/>
        <v>2.8598682231954333E-3</v>
      </c>
      <c r="Z17" s="13" t="s">
        <v>173</v>
      </c>
      <c r="AA17" s="16">
        <v>546112</v>
      </c>
      <c r="AB17" s="17">
        <f t="shared" si="6"/>
        <v>3.1018194710760298E-3</v>
      </c>
      <c r="AD17" s="13" t="s">
        <v>173</v>
      </c>
      <c r="AE17" s="16">
        <v>516839</v>
      </c>
      <c r="AF17" s="17">
        <f t="shared" si="7"/>
        <v>2.8863451106836526E-3</v>
      </c>
      <c r="AH17" s="13" t="s">
        <v>40</v>
      </c>
      <c r="AI17" s="16">
        <v>209973</v>
      </c>
      <c r="AJ17" s="17">
        <f t="shared" si="8"/>
        <v>1.1564775739664574E-3</v>
      </c>
      <c r="AL17" s="13" t="s">
        <v>17</v>
      </c>
      <c r="AM17" s="16">
        <v>661</v>
      </c>
      <c r="AN17" s="17">
        <f t="shared" si="9"/>
        <v>3.5841322170650242E-3</v>
      </c>
      <c r="AP17" s="13" t="s">
        <v>5</v>
      </c>
      <c r="AQ17" s="42">
        <v>859</v>
      </c>
      <c r="AR17" s="17">
        <f t="shared" si="10"/>
        <v>4.5450456885559034E-3</v>
      </c>
      <c r="AT17" s="13" t="s">
        <v>5</v>
      </c>
      <c r="AU17" s="42">
        <v>850</v>
      </c>
      <c r="AV17" s="17">
        <f t="shared" si="11"/>
        <v>4.4230058747925091E-3</v>
      </c>
      <c r="AX17" s="13" t="s">
        <v>3</v>
      </c>
      <c r="AY17" s="42">
        <v>1698</v>
      </c>
      <c r="AZ17" s="17">
        <f t="shared" si="12"/>
        <v>8.6403859168833544E-3</v>
      </c>
      <c r="BB17" s="13" t="s">
        <v>0</v>
      </c>
      <c r="BC17" s="42">
        <v>2513</v>
      </c>
      <c r="BD17" s="17">
        <f t="shared" si="13"/>
        <v>1.2612486009826999E-2</v>
      </c>
      <c r="BF17" s="13" t="s">
        <v>0</v>
      </c>
      <c r="BG17" s="42">
        <v>2491</v>
      </c>
      <c r="BH17" s="17">
        <f t="shared" si="14"/>
        <v>1.2545452714068433E-2</v>
      </c>
      <c r="BJ17" s="13" t="s">
        <v>64</v>
      </c>
      <c r="BK17" s="42">
        <v>5760</v>
      </c>
      <c r="BL17" s="17">
        <f t="shared" si="15"/>
        <v>2.9185245237130116E-2</v>
      </c>
    </row>
    <row r="18" spans="2:64" s="12" customFormat="1" ht="12" x14ac:dyDescent="0.2">
      <c r="B18" s="19" t="s">
        <v>35</v>
      </c>
      <c r="C18" s="20">
        <f>SUM(C4:C17)</f>
        <v>161898381</v>
      </c>
      <c r="D18" s="44"/>
      <c r="F18" s="19" t="s">
        <v>35</v>
      </c>
      <c r="G18" s="20">
        <f>SUM(G4:G17)</f>
        <v>163439337</v>
      </c>
      <c r="H18" s="44"/>
      <c r="J18" s="19" t="s">
        <v>35</v>
      </c>
      <c r="K18" s="20">
        <f>SUM(K4:K17)</f>
        <v>166951351</v>
      </c>
      <c r="L18" s="44"/>
      <c r="N18" s="19" t="s">
        <v>35</v>
      </c>
      <c r="O18" s="20">
        <f>SUM(O4:O17)</f>
        <v>170801308</v>
      </c>
      <c r="P18" s="44"/>
      <c r="R18" s="13" t="s">
        <v>174</v>
      </c>
      <c r="S18" s="16">
        <v>58005</v>
      </c>
      <c r="T18" s="17">
        <f t="shared" si="5"/>
        <v>3.3530699599823631E-4</v>
      </c>
      <c r="V18" s="13" t="s">
        <v>175</v>
      </c>
      <c r="W18" s="16">
        <v>183748</v>
      </c>
      <c r="X18" s="17">
        <f t="shared" si="0"/>
        <v>1.0570789070560719E-3</v>
      </c>
      <c r="Z18" s="13" t="s">
        <v>145</v>
      </c>
      <c r="AA18" s="16">
        <v>136366</v>
      </c>
      <c r="AB18" s="17">
        <f t="shared" si="6"/>
        <v>7.7453473645104642E-4</v>
      </c>
      <c r="AD18" s="13" t="s">
        <v>145</v>
      </c>
      <c r="AE18" s="16">
        <v>179469</v>
      </c>
      <c r="AF18" s="17">
        <f t="shared" si="7"/>
        <v>1.0022646717242399E-3</v>
      </c>
      <c r="AH18" s="13" t="s">
        <v>126</v>
      </c>
      <c r="AI18" s="16">
        <v>57280</v>
      </c>
      <c r="AJ18" s="17">
        <f t="shared" si="8"/>
        <v>3.1548358806512587E-4</v>
      </c>
      <c r="AL18" s="13" t="s">
        <v>40</v>
      </c>
      <c r="AM18" s="16">
        <v>153</v>
      </c>
      <c r="AN18" s="17">
        <f t="shared" si="9"/>
        <v>8.2961002906346241E-4</v>
      </c>
      <c r="AP18" s="13" t="s">
        <v>17</v>
      </c>
      <c r="AQ18" s="42">
        <v>646</v>
      </c>
      <c r="AR18" s="17">
        <f t="shared" si="10"/>
        <v>3.4180436726508885E-3</v>
      </c>
      <c r="AT18" s="13" t="s">
        <v>17</v>
      </c>
      <c r="AU18" s="42">
        <v>636</v>
      </c>
      <c r="AV18" s="17">
        <f t="shared" si="11"/>
        <v>3.3094491016094538E-3</v>
      </c>
      <c r="AX18" s="13" t="s">
        <v>5</v>
      </c>
      <c r="AY18" s="42">
        <v>841</v>
      </c>
      <c r="AZ18" s="17">
        <f t="shared" si="12"/>
        <v>4.2794844264422271E-3</v>
      </c>
      <c r="BB18" s="13" t="s">
        <v>3</v>
      </c>
      <c r="BC18" s="42">
        <v>1754</v>
      </c>
      <c r="BD18" s="17">
        <f t="shared" si="13"/>
        <v>8.8031438365445899E-3</v>
      </c>
      <c r="BF18" s="13" t="s">
        <v>3</v>
      </c>
      <c r="BG18" s="42">
        <v>1616</v>
      </c>
      <c r="BH18" s="17">
        <f t="shared" si="14"/>
        <v>8.1386798819488518E-3</v>
      </c>
      <c r="BJ18" s="13" t="s">
        <v>0</v>
      </c>
      <c r="BK18" s="42">
        <v>2519</v>
      </c>
      <c r="BL18" s="17">
        <f t="shared" si="15"/>
        <v>1.2763477908390757E-2</v>
      </c>
    </row>
    <row r="19" spans="2:64" s="12" customFormat="1" ht="11.4" x14ac:dyDescent="0.2">
      <c r="R19" s="24" t="s">
        <v>95</v>
      </c>
      <c r="S19" s="16">
        <v>52329</v>
      </c>
      <c r="T19" s="17">
        <f t="shared" si="5"/>
        <v>3.0249598816639442E-4</v>
      </c>
      <c r="V19" s="13" t="s">
        <v>145</v>
      </c>
      <c r="W19" s="16">
        <v>105054</v>
      </c>
      <c r="X19" s="17">
        <f t="shared" si="0"/>
        <v>6.0436231960004228E-4</v>
      </c>
      <c r="Z19" s="13" t="s">
        <v>175</v>
      </c>
      <c r="AA19" s="16">
        <v>99227</v>
      </c>
      <c r="AB19" s="17">
        <f t="shared" si="6"/>
        <v>5.6359179189701238E-4</v>
      </c>
      <c r="AD19" s="13" t="s">
        <v>174</v>
      </c>
      <c r="AE19" s="16">
        <v>33672</v>
      </c>
      <c r="AF19" s="17">
        <f t="shared" si="7"/>
        <v>1.8804504413741987E-4</v>
      </c>
      <c r="AH19" s="24" t="s">
        <v>130</v>
      </c>
      <c r="AI19" s="16">
        <v>29448</v>
      </c>
      <c r="AJ19" s="17">
        <f t="shared" si="8"/>
        <v>1.6219205135024138E-4</v>
      </c>
      <c r="AL19" s="24" t="s">
        <v>46</v>
      </c>
      <c r="AM19" s="16">
        <v>31</v>
      </c>
      <c r="AN19" s="17">
        <f t="shared" si="9"/>
        <v>1.6809092092135515E-4</v>
      </c>
      <c r="AP19" s="13" t="s">
        <v>40</v>
      </c>
      <c r="AQ19" s="42">
        <v>134</v>
      </c>
      <c r="AR19" s="17">
        <f t="shared" si="10"/>
        <v>7.0900596305761463E-4</v>
      </c>
      <c r="AT19" s="13" t="s">
        <v>40</v>
      </c>
      <c r="AU19" s="42">
        <v>117</v>
      </c>
      <c r="AV19" s="17">
        <f t="shared" si="11"/>
        <v>6.0881374982438069E-4</v>
      </c>
      <c r="AX19" s="13" t="s">
        <v>9</v>
      </c>
      <c r="AY19" s="42">
        <v>660</v>
      </c>
      <c r="AZ19" s="17">
        <f t="shared" si="12"/>
        <v>3.3584538899546607E-3</v>
      </c>
      <c r="BB19" s="13" t="s">
        <v>9</v>
      </c>
      <c r="BC19" s="42">
        <v>1084</v>
      </c>
      <c r="BD19" s="17">
        <f t="shared" si="13"/>
        <v>5.4404834200765884E-3</v>
      </c>
      <c r="BF19" s="13" t="s">
        <v>9</v>
      </c>
      <c r="BG19" s="42">
        <v>1112</v>
      </c>
      <c r="BH19" s="17">
        <f t="shared" si="14"/>
        <v>5.6003787306479723E-3</v>
      </c>
      <c r="BJ19" s="13" t="s">
        <v>52</v>
      </c>
      <c r="BK19" s="42">
        <v>2494</v>
      </c>
      <c r="BL19" s="17">
        <f t="shared" si="15"/>
        <v>1.2636805837049047E-2</v>
      </c>
    </row>
    <row r="20" spans="2:64" s="12" customFormat="1" ht="12" x14ac:dyDescent="0.2">
      <c r="R20" s="19" t="s">
        <v>35</v>
      </c>
      <c r="S20" s="20">
        <f>SUM(S6:S19)</f>
        <v>172990724</v>
      </c>
      <c r="T20" s="44"/>
      <c r="V20" s="13" t="s">
        <v>174</v>
      </c>
      <c r="W20" s="16">
        <v>62850</v>
      </c>
      <c r="X20" s="17">
        <f t="shared" si="0"/>
        <v>3.6156806772576639E-4</v>
      </c>
      <c r="Z20" s="13" t="s">
        <v>174</v>
      </c>
      <c r="AA20" s="16">
        <v>41640</v>
      </c>
      <c r="AB20" s="17">
        <f t="shared" si="6"/>
        <v>2.3650782765367889E-4</v>
      </c>
      <c r="AD20" s="13" t="s">
        <v>175</v>
      </c>
      <c r="AE20" s="16">
        <v>16841</v>
      </c>
      <c r="AF20" s="17">
        <f t="shared" si="7"/>
        <v>9.405044512705774E-5</v>
      </c>
      <c r="AH20" s="19" t="s">
        <v>35</v>
      </c>
      <c r="AI20" s="20">
        <f>SUM(AI6:AI19)</f>
        <v>181562535</v>
      </c>
      <c r="AJ20" s="44"/>
      <c r="AL20" s="19" t="s">
        <v>35</v>
      </c>
      <c r="AM20" s="20">
        <f>SUM(AM6:AM19)</f>
        <v>184424</v>
      </c>
      <c r="AN20" s="44"/>
      <c r="AP20" s="13" t="s">
        <v>46</v>
      </c>
      <c r="AQ20" s="42">
        <v>21</v>
      </c>
      <c r="AR20" s="17">
        <f t="shared" si="10"/>
        <v>1.1111287480753662E-4</v>
      </c>
      <c r="AT20" s="13" t="s">
        <v>9</v>
      </c>
      <c r="AU20" s="42">
        <v>74</v>
      </c>
      <c r="AV20" s="17">
        <f t="shared" si="11"/>
        <v>3.8506168792311254E-4</v>
      </c>
      <c r="AX20" s="13" t="s">
        <v>17</v>
      </c>
      <c r="AY20" s="42">
        <v>583</v>
      </c>
      <c r="AZ20" s="17">
        <f t="shared" si="12"/>
        <v>2.9666342694599506E-3</v>
      </c>
      <c r="BB20" s="13" t="s">
        <v>5</v>
      </c>
      <c r="BC20" s="42">
        <v>996</v>
      </c>
      <c r="BD20" s="17">
        <f t="shared" si="13"/>
        <v>4.9988205594061639E-3</v>
      </c>
      <c r="BF20" s="13" t="s">
        <v>5</v>
      </c>
      <c r="BG20" s="42">
        <v>577</v>
      </c>
      <c r="BH20" s="17">
        <f t="shared" si="14"/>
        <v>2.9059519132948559E-3</v>
      </c>
      <c r="BJ20" s="13" t="s">
        <v>3</v>
      </c>
      <c r="BK20" s="42">
        <v>1663</v>
      </c>
      <c r="BL20" s="17">
        <f t="shared" si="15"/>
        <v>8.4262261856505871E-3</v>
      </c>
    </row>
    <row r="21" spans="2:64" s="12" customFormat="1" ht="11.4" x14ac:dyDescent="0.2">
      <c r="V21" s="24" t="s">
        <v>95</v>
      </c>
      <c r="W21" s="16">
        <v>33063</v>
      </c>
      <c r="X21" s="17">
        <f t="shared" si="0"/>
        <v>1.9020723982843298E-4</v>
      </c>
      <c r="Z21" s="24" t="s">
        <v>95</v>
      </c>
      <c r="AA21" s="16">
        <v>24620</v>
      </c>
      <c r="AB21" s="17">
        <f t="shared" si="6"/>
        <v>1.3983724103827026E-4</v>
      </c>
      <c r="AD21" s="24" t="s">
        <v>95</v>
      </c>
      <c r="AE21" s="16">
        <v>3173</v>
      </c>
      <c r="AF21" s="17">
        <f t="shared" si="7"/>
        <v>1.7719972827513459E-5</v>
      </c>
      <c r="AP21" s="13" t="s">
        <v>9</v>
      </c>
      <c r="AQ21" s="42">
        <v>1</v>
      </c>
      <c r="AR21" s="17">
        <f t="shared" si="10"/>
        <v>5.2910892765493632E-6</v>
      </c>
      <c r="AT21" s="13" t="s">
        <v>46</v>
      </c>
      <c r="AU21" s="42">
        <v>18</v>
      </c>
      <c r="AV21" s="17">
        <f t="shared" si="11"/>
        <v>9.3663653819135484E-5</v>
      </c>
      <c r="AX21" s="13" t="s">
        <v>40</v>
      </c>
      <c r="AY21" s="42">
        <v>103</v>
      </c>
      <c r="AZ21" s="17">
        <f t="shared" si="12"/>
        <v>5.2412234949292431E-4</v>
      </c>
      <c r="BB21" s="13" t="s">
        <v>17</v>
      </c>
      <c r="BC21" s="42">
        <v>495</v>
      </c>
      <c r="BD21" s="17">
        <f t="shared" si="13"/>
        <v>2.4843535912711357E-3</v>
      </c>
      <c r="BF21" s="13" t="s">
        <v>17</v>
      </c>
      <c r="BG21" s="42">
        <v>464</v>
      </c>
      <c r="BH21" s="17">
        <f t="shared" si="14"/>
        <v>2.3368486789754127E-3</v>
      </c>
      <c r="BJ21" s="13" t="s">
        <v>5</v>
      </c>
      <c r="BK21" s="42">
        <v>1546</v>
      </c>
      <c r="BL21" s="17">
        <f t="shared" si="15"/>
        <v>7.8334008917713815E-3</v>
      </c>
    </row>
    <row r="22" spans="2:64" s="12" customFormat="1" ht="12" x14ac:dyDescent="0.2">
      <c r="V22" s="19" t="s">
        <v>35</v>
      </c>
      <c r="W22" s="20">
        <f>SUM(W6:W21)</f>
        <v>173826191</v>
      </c>
      <c r="X22" s="44"/>
      <c r="Z22" s="19" t="s">
        <v>35</v>
      </c>
      <c r="AA22" s="20">
        <f>SUM(AA6:AA21)</f>
        <v>176061826</v>
      </c>
      <c r="AB22" s="44"/>
      <c r="AD22" s="19" t="s">
        <v>35</v>
      </c>
      <c r="AE22" s="20">
        <f>SUM(AE6:AE21)</f>
        <v>179063480</v>
      </c>
      <c r="AF22" s="44"/>
      <c r="AP22" s="19" t="s">
        <v>35</v>
      </c>
      <c r="AQ22" s="20">
        <f>SUM(AQ6:AQ21)</f>
        <v>188997</v>
      </c>
      <c r="AR22" s="44"/>
      <c r="AT22" s="19" t="s">
        <v>35</v>
      </c>
      <c r="AU22" s="20">
        <f>SUM(AU6:AU21)</f>
        <v>192177</v>
      </c>
      <c r="AV22" s="44"/>
      <c r="AX22" s="13" t="s">
        <v>46</v>
      </c>
      <c r="AY22" s="42">
        <v>21</v>
      </c>
      <c r="AZ22" s="17">
        <f t="shared" si="12"/>
        <v>1.068598964985574E-4</v>
      </c>
      <c r="BB22" s="13" t="s">
        <v>40</v>
      </c>
      <c r="BC22" s="42">
        <v>85</v>
      </c>
      <c r="BD22" s="17">
        <f t="shared" si="13"/>
        <v>4.2660617223847788E-4</v>
      </c>
      <c r="BF22" s="13" t="s">
        <v>40</v>
      </c>
      <c r="BG22" s="42">
        <v>81</v>
      </c>
      <c r="BH22" s="17">
        <f t="shared" si="14"/>
        <v>4.079412564590699E-4</v>
      </c>
      <c r="BJ22" s="13" t="s">
        <v>9</v>
      </c>
      <c r="BK22" s="42">
        <v>1151</v>
      </c>
      <c r="BL22" s="17">
        <f t="shared" si="15"/>
        <v>5.8319821645723552E-3</v>
      </c>
    </row>
    <row r="23" spans="2:64" s="12" customFormat="1" ht="12" x14ac:dyDescent="0.2">
      <c r="AX23" s="19" t="s">
        <v>35</v>
      </c>
      <c r="AY23" s="20">
        <f>SUM(AY6:AY22)</f>
        <v>196519</v>
      </c>
      <c r="AZ23" s="23"/>
      <c r="BB23" s="13" t="s">
        <v>46</v>
      </c>
      <c r="BC23" s="42">
        <v>21</v>
      </c>
      <c r="BD23" s="17">
        <f t="shared" si="13"/>
        <v>1.0539681902362394E-4</v>
      </c>
      <c r="BF23" s="13" t="s">
        <v>46</v>
      </c>
      <c r="BG23" s="42">
        <v>16</v>
      </c>
      <c r="BH23" s="17">
        <f t="shared" si="14"/>
        <v>8.0580988930186646E-5</v>
      </c>
      <c r="BJ23" s="13" t="s">
        <v>17</v>
      </c>
      <c r="BK23" s="42">
        <v>450</v>
      </c>
      <c r="BL23" s="17">
        <f t="shared" si="15"/>
        <v>2.2800972841507906E-3</v>
      </c>
    </row>
    <row r="24" spans="2:64" s="12" customFormat="1" ht="12" x14ac:dyDescent="0.2">
      <c r="AQ24" s="29"/>
      <c r="BB24" s="19" t="s">
        <v>35</v>
      </c>
      <c r="BC24" s="20">
        <f>SUM(BC6:BC23)</f>
        <v>199247</v>
      </c>
      <c r="BD24" s="23"/>
      <c r="BF24" s="13" t="s">
        <v>59</v>
      </c>
      <c r="BG24" s="42">
        <v>1</v>
      </c>
      <c r="BH24" s="17">
        <f t="shared" si="14"/>
        <v>5.0363118081366654E-6</v>
      </c>
      <c r="BJ24" s="13" t="s">
        <v>66</v>
      </c>
      <c r="BK24" s="42">
        <v>282</v>
      </c>
      <c r="BL24" s="17">
        <f t="shared" si="15"/>
        <v>1.4288609647344953E-3</v>
      </c>
    </row>
    <row r="25" spans="2:64" s="12" customFormat="1" ht="12" x14ac:dyDescent="0.2">
      <c r="BF25" s="19" t="s">
        <v>35</v>
      </c>
      <c r="BG25" s="20">
        <f>SUM(BG6:BG24)</f>
        <v>198558</v>
      </c>
      <c r="BH25" s="23"/>
      <c r="BJ25" s="13" t="s">
        <v>40</v>
      </c>
      <c r="BK25" s="42">
        <v>76</v>
      </c>
      <c r="BL25" s="17">
        <f t="shared" si="15"/>
        <v>3.8508309687880016E-4</v>
      </c>
    </row>
    <row r="26" spans="2:64" s="12" customFormat="1" ht="11.4" x14ac:dyDescent="0.2">
      <c r="BJ26" s="13" t="s">
        <v>59</v>
      </c>
      <c r="BK26" s="42">
        <v>31</v>
      </c>
      <c r="BL26" s="17">
        <f t="shared" si="15"/>
        <v>1.5707336846372113E-4</v>
      </c>
    </row>
    <row r="27" spans="2:64" s="12" customFormat="1" ht="11.4" x14ac:dyDescent="0.2">
      <c r="BJ27" s="13" t="s">
        <v>46</v>
      </c>
      <c r="BK27" s="42">
        <v>18</v>
      </c>
      <c r="BL27" s="17">
        <f t="shared" si="15"/>
        <v>9.1203891366031618E-5</v>
      </c>
    </row>
    <row r="28" spans="2:64" s="12" customFormat="1" ht="11.4" x14ac:dyDescent="0.2">
      <c r="BJ28" s="13" t="s">
        <v>44</v>
      </c>
      <c r="BK28" s="42">
        <v>5</v>
      </c>
      <c r="BL28" s="17">
        <f t="shared" si="15"/>
        <v>2.5334414268342115E-5</v>
      </c>
    </row>
    <row r="29" spans="2:64" s="12" customFormat="1" ht="12" x14ac:dyDescent="0.2">
      <c r="BJ29" s="19" t="s">
        <v>35</v>
      </c>
      <c r="BK29" s="20">
        <f>SUM(BK6:BK28)</f>
        <v>197360</v>
      </c>
      <c r="BL29" s="23"/>
    </row>
    <row r="30" spans="2:64" s="12" customFormat="1" ht="11.4" x14ac:dyDescent="0.2"/>
    <row r="31" spans="2:64" s="12" customFormat="1" ht="11.4" x14ac:dyDescent="0.2"/>
    <row r="32" spans="2:64" s="12" customFormat="1" ht="11.4" x14ac:dyDescent="0.2"/>
    <row r="33" s="12" customFormat="1" ht="11.4" x14ac:dyDescent="0.2"/>
    <row r="34" s="12" customFormat="1" ht="11.4" x14ac:dyDescent="0.2"/>
    <row r="35" s="12" customFormat="1" ht="11.4" x14ac:dyDescent="0.2"/>
    <row r="36" s="12" customFormat="1" ht="11.4" x14ac:dyDescent="0.2"/>
    <row r="37" s="12" customFormat="1" ht="11.4" x14ac:dyDescent="0.2"/>
    <row r="38" s="12" customFormat="1" ht="11.4" x14ac:dyDescent="0.2"/>
    <row r="39" s="12" customFormat="1" ht="11.4" x14ac:dyDescent="0.2"/>
    <row r="40" s="12" customFormat="1" ht="11.4" x14ac:dyDescent="0.2"/>
    <row r="41" s="12" customFormat="1" ht="11.4" x14ac:dyDescent="0.2"/>
    <row r="42" s="12" customFormat="1" ht="11.4" x14ac:dyDescent="0.2"/>
    <row r="43" s="12" customFormat="1" ht="11.4" x14ac:dyDescent="0.2"/>
    <row r="44" s="12" customFormat="1" ht="11.4" x14ac:dyDescent="0.2"/>
    <row r="45" s="12" customFormat="1" ht="11.4" x14ac:dyDescent="0.2"/>
    <row r="46" s="12" customFormat="1" ht="11.4" x14ac:dyDescent="0.2"/>
    <row r="47" s="12" customFormat="1" ht="11.4" x14ac:dyDescent="0.2"/>
    <row r="48" s="12" customFormat="1" ht="11.4" x14ac:dyDescent="0.2"/>
    <row r="49" s="12" customFormat="1" ht="11.4" x14ac:dyDescent="0.2"/>
    <row r="50" s="12" customFormat="1" ht="11.4" x14ac:dyDescent="0.2"/>
    <row r="51" s="12" customFormat="1" ht="11.4" x14ac:dyDescent="0.2"/>
    <row r="52" s="12" customFormat="1" ht="11.4" x14ac:dyDescent="0.2"/>
    <row r="53" s="12" customFormat="1" ht="11.4" x14ac:dyDescent="0.2"/>
    <row r="54" s="12" customFormat="1" ht="11.4" x14ac:dyDescent="0.2"/>
    <row r="55" s="12" customFormat="1" ht="11.4" x14ac:dyDescent="0.2"/>
    <row r="56" s="12" customFormat="1" ht="11.4" x14ac:dyDescent="0.2"/>
    <row r="57" s="12" customFormat="1" ht="11.4" x14ac:dyDescent="0.2"/>
    <row r="58" s="12" customFormat="1" ht="11.4" x14ac:dyDescent="0.2"/>
    <row r="59" s="12" customFormat="1" ht="11.4" x14ac:dyDescent="0.2"/>
    <row r="60" s="12" customFormat="1" ht="11.4" x14ac:dyDescent="0.2"/>
    <row r="61" s="12" customFormat="1" ht="11.4" x14ac:dyDescent="0.2"/>
    <row r="62" s="12" customFormat="1" ht="11.4" x14ac:dyDescent="0.2"/>
    <row r="63" s="12" customFormat="1" ht="11.4" x14ac:dyDescent="0.2"/>
    <row r="64" s="12" customFormat="1" ht="11.4" x14ac:dyDescent="0.2"/>
    <row r="65" s="12" customFormat="1" ht="11.4" x14ac:dyDescent="0.2"/>
    <row r="66" s="12" customFormat="1" ht="11.4" x14ac:dyDescent="0.2"/>
    <row r="67" s="12" customFormat="1" ht="11.4" x14ac:dyDescent="0.2"/>
    <row r="68" s="12" customFormat="1" ht="11.4" x14ac:dyDescent="0.2"/>
    <row r="69" s="12" customFormat="1" ht="11.4" x14ac:dyDescent="0.2"/>
    <row r="70" s="12" customFormat="1" ht="11.4" x14ac:dyDescent="0.2"/>
    <row r="71" s="12" customFormat="1" ht="11.4" x14ac:dyDescent="0.2"/>
    <row r="72" s="12" customFormat="1" ht="11.4" x14ac:dyDescent="0.2"/>
    <row r="73" s="12" customFormat="1" ht="11.4" x14ac:dyDescent="0.2"/>
    <row r="74" s="12" customFormat="1" ht="11.4" x14ac:dyDescent="0.2"/>
    <row r="75" s="12" customFormat="1" ht="11.4" x14ac:dyDescent="0.2"/>
    <row r="76" s="12" customFormat="1" ht="11.4" x14ac:dyDescent="0.2"/>
    <row r="77" s="12" customFormat="1" ht="11.4" x14ac:dyDescent="0.2"/>
    <row r="78" s="12" customFormat="1" ht="11.4" x14ac:dyDescent="0.2"/>
    <row r="79" s="12" customFormat="1" ht="11.4" x14ac:dyDescent="0.2"/>
    <row r="80" s="12" customFormat="1" ht="11.4" x14ac:dyDescent="0.2"/>
    <row r="81" s="12" customFormat="1" ht="11.4" x14ac:dyDescent="0.2"/>
    <row r="82" s="12" customFormat="1" ht="11.4" x14ac:dyDescent="0.2"/>
    <row r="83" s="12" customFormat="1" ht="11.4" x14ac:dyDescent="0.2"/>
    <row r="84" s="12" customFormat="1" ht="11.4" x14ac:dyDescent="0.2"/>
    <row r="85" s="12" customFormat="1" ht="11.4" x14ac:dyDescent="0.2"/>
    <row r="86" s="12" customFormat="1" ht="11.4" x14ac:dyDescent="0.2"/>
    <row r="87" s="12" customFormat="1" ht="11.4" x14ac:dyDescent="0.2"/>
    <row r="88" s="12" customFormat="1" ht="11.4" x14ac:dyDescent="0.2"/>
    <row r="89" s="12" customFormat="1" ht="11.4" x14ac:dyDescent="0.2"/>
    <row r="90" s="12" customFormat="1" ht="11.4" x14ac:dyDescent="0.2"/>
    <row r="91" s="12" customFormat="1" ht="11.4" x14ac:dyDescent="0.2"/>
    <row r="92" s="12" customFormat="1" ht="11.4" x14ac:dyDescent="0.2"/>
    <row r="93" s="12" customFormat="1" ht="11.4" x14ac:dyDescent="0.2"/>
    <row r="94" s="12" customFormat="1" ht="11.4" x14ac:dyDescent="0.2"/>
    <row r="95" s="12" customFormat="1" ht="11.4" x14ac:dyDescent="0.2"/>
    <row r="96" s="12" customFormat="1" ht="11.4" x14ac:dyDescent="0.2"/>
    <row r="97" s="12" customFormat="1" ht="11.4" x14ac:dyDescent="0.2"/>
    <row r="98" s="12" customFormat="1" ht="11.4" x14ac:dyDescent="0.2"/>
    <row r="99" s="12" customFormat="1" ht="11.4" x14ac:dyDescent="0.2"/>
    <row r="100" s="12" customFormat="1" ht="11.4" x14ac:dyDescent="0.2"/>
    <row r="101" s="12" customFormat="1" ht="11.4" x14ac:dyDescent="0.2"/>
    <row r="102" s="12" customFormat="1" ht="11.4" x14ac:dyDescent="0.2"/>
    <row r="103" s="12" customFormat="1" ht="11.4" x14ac:dyDescent="0.2"/>
    <row r="104" s="12" customFormat="1" ht="11.4" x14ac:dyDescent="0.2"/>
    <row r="105" s="12" customFormat="1" ht="11.4" x14ac:dyDescent="0.2"/>
    <row r="106" s="12" customFormat="1" ht="11.4" x14ac:dyDescent="0.2"/>
    <row r="107" s="12" customFormat="1" ht="11.4" x14ac:dyDescent="0.2"/>
    <row r="108" s="12" customFormat="1" ht="11.4" x14ac:dyDescent="0.2"/>
    <row r="109" s="12" customFormat="1" ht="11.4" x14ac:dyDescent="0.2"/>
    <row r="110" s="12" customFormat="1" ht="11.4" x14ac:dyDescent="0.2"/>
    <row r="111" s="12" customFormat="1" ht="11.4" x14ac:dyDescent="0.2"/>
    <row r="112" s="12" customFormat="1" ht="11.4" x14ac:dyDescent="0.2"/>
    <row r="113" s="12" customFormat="1" ht="11.4" x14ac:dyDescent="0.2"/>
    <row r="114" s="12" customFormat="1" ht="11.4" x14ac:dyDescent="0.2"/>
    <row r="115" s="12" customFormat="1" ht="11.4" x14ac:dyDescent="0.2"/>
    <row r="116" s="12" customFormat="1" ht="11.4" x14ac:dyDescent="0.2"/>
    <row r="117" s="12" customFormat="1" ht="11.4" x14ac:dyDescent="0.2"/>
    <row r="118" s="12" customFormat="1" ht="11.4" x14ac:dyDescent="0.2"/>
    <row r="119" s="12" customFormat="1" ht="11.4" x14ac:dyDescent="0.2"/>
    <row r="120" s="12" customFormat="1" ht="11.4" x14ac:dyDescent="0.2"/>
    <row r="121" s="12" customFormat="1" ht="11.4" x14ac:dyDescent="0.2"/>
    <row r="122" s="12" customFormat="1" ht="11.4" x14ac:dyDescent="0.2"/>
    <row r="123" s="12" customFormat="1" ht="11.4" x14ac:dyDescent="0.2"/>
    <row r="124" s="12" customFormat="1" ht="11.4" x14ac:dyDescent="0.2"/>
    <row r="125" s="12" customFormat="1" ht="11.4" x14ac:dyDescent="0.2"/>
    <row r="126" s="12" customFormat="1" ht="11.4" x14ac:dyDescent="0.2"/>
    <row r="127" s="12" customFormat="1" ht="11.4" x14ac:dyDescent="0.2"/>
    <row r="128" s="12" customFormat="1" ht="11.4" x14ac:dyDescent="0.2"/>
    <row r="129" s="12" customFormat="1" ht="11.4" x14ac:dyDescent="0.2"/>
    <row r="130" s="12" customFormat="1" ht="11.4" x14ac:dyDescent="0.2"/>
    <row r="131" s="12" customFormat="1" ht="11.4" x14ac:dyDescent="0.2"/>
    <row r="132" s="12" customFormat="1" ht="11.4" x14ac:dyDescent="0.2"/>
    <row r="133" s="12" customFormat="1" ht="11.4" x14ac:dyDescent="0.2"/>
    <row r="134" s="12" customFormat="1" ht="11.4" x14ac:dyDescent="0.2"/>
    <row r="135" s="12" customFormat="1" ht="11.4" x14ac:dyDescent="0.2"/>
    <row r="136" s="12" customFormat="1" ht="11.4" x14ac:dyDescent="0.2"/>
    <row r="137" s="12" customFormat="1" ht="11.4" x14ac:dyDescent="0.2"/>
    <row r="138" s="12" customFormat="1" ht="11.4" x14ac:dyDescent="0.2"/>
    <row r="139" s="12" customFormat="1" ht="11.4" x14ac:dyDescent="0.2"/>
    <row r="140" s="12" customFormat="1" ht="11.4" x14ac:dyDescent="0.2"/>
    <row r="141" s="12" customFormat="1" ht="11.4" x14ac:dyDescent="0.2"/>
    <row r="142" s="12" customFormat="1" ht="11.4" x14ac:dyDescent="0.2"/>
    <row r="143" s="12" customFormat="1" ht="11.4" x14ac:dyDescent="0.2"/>
    <row r="144" s="12" customFormat="1" ht="11.4" x14ac:dyDescent="0.2"/>
    <row r="145" s="12" customFormat="1" ht="11.4" x14ac:dyDescent="0.2"/>
    <row r="146" s="12" customFormat="1" ht="11.4" x14ac:dyDescent="0.2"/>
    <row r="147" s="12" customFormat="1" ht="11.4" x14ac:dyDescent="0.2"/>
    <row r="148" s="12" customFormat="1" ht="11.4" x14ac:dyDescent="0.2"/>
    <row r="149" s="12" customFormat="1" ht="11.4" x14ac:dyDescent="0.2"/>
    <row r="150" s="12" customFormat="1" ht="11.4" x14ac:dyDescent="0.2"/>
    <row r="151" s="12" customFormat="1" ht="11.4" x14ac:dyDescent="0.2"/>
    <row r="152" s="12" customFormat="1" ht="11.4" x14ac:dyDescent="0.2"/>
    <row r="153" s="12" customFormat="1" ht="11.4" x14ac:dyDescent="0.2"/>
    <row r="154" s="12" customFormat="1" ht="11.4" x14ac:dyDescent="0.2"/>
    <row r="155" s="12" customFormat="1" ht="11.4" x14ac:dyDescent="0.2"/>
    <row r="156" s="12" customFormat="1" ht="11.4" x14ac:dyDescent="0.2"/>
    <row r="157" s="12" customFormat="1" ht="11.4" x14ac:dyDescent="0.2"/>
    <row r="158" s="12" customFormat="1" ht="11.4" x14ac:dyDescent="0.2"/>
    <row r="159" s="12" customFormat="1" ht="11.4" x14ac:dyDescent="0.2"/>
    <row r="160" s="12" customFormat="1" ht="11.4" x14ac:dyDescent="0.2"/>
    <row r="161" s="12" customFormat="1" ht="11.4" x14ac:dyDescent="0.2"/>
    <row r="162" s="12" customFormat="1" ht="11.4" x14ac:dyDescent="0.2"/>
    <row r="163" s="12" customFormat="1" ht="11.4" x14ac:dyDescent="0.2"/>
    <row r="164" s="12" customFormat="1" ht="11.4" x14ac:dyDescent="0.2"/>
    <row r="165" s="12" customFormat="1" ht="11.4" x14ac:dyDescent="0.2"/>
    <row r="166" s="12" customFormat="1" ht="11.4" x14ac:dyDescent="0.2"/>
    <row r="167" s="12" customFormat="1" ht="11.4" x14ac:dyDescent="0.2"/>
    <row r="168" s="12" customFormat="1" ht="11.4" x14ac:dyDescent="0.2"/>
    <row r="169" s="12" customFormat="1" ht="11.4" x14ac:dyDescent="0.2"/>
    <row r="170" s="12" customFormat="1" ht="11.4" x14ac:dyDescent="0.2"/>
    <row r="171" s="12" customFormat="1" ht="11.4" x14ac:dyDescent="0.2"/>
    <row r="172" s="12" customFormat="1" ht="11.4" x14ac:dyDescent="0.2"/>
    <row r="173" s="12" customFormat="1" ht="11.4" x14ac:dyDescent="0.2"/>
    <row r="174" s="12" customFormat="1" ht="11.4" x14ac:dyDescent="0.2"/>
    <row r="175" s="12" customFormat="1" ht="11.4" x14ac:dyDescent="0.2"/>
    <row r="176" s="12" customFormat="1" ht="11.4" x14ac:dyDescent="0.2"/>
    <row r="177" s="12" customFormat="1" ht="11.4" x14ac:dyDescent="0.2"/>
    <row r="178" s="12" customFormat="1" ht="11.4" x14ac:dyDescent="0.2"/>
    <row r="179" s="12" customFormat="1" ht="11.4" x14ac:dyDescent="0.2"/>
    <row r="180" s="12" customFormat="1" ht="11.4" x14ac:dyDescent="0.2"/>
    <row r="181" s="12" customFormat="1" ht="11.4" x14ac:dyDescent="0.2"/>
    <row r="182" s="12" customFormat="1" ht="11.4" x14ac:dyDescent="0.2"/>
    <row r="183" s="12" customFormat="1" ht="11.4" x14ac:dyDescent="0.2"/>
  </sheetData>
  <mergeCells count="32">
    <mergeCell ref="BJ4:BL4"/>
    <mergeCell ref="AP4:AR4"/>
    <mergeCell ref="AT4:AV4"/>
    <mergeCell ref="AX4:AZ4"/>
    <mergeCell ref="BB4:BD4"/>
    <mergeCell ref="V2:X2"/>
    <mergeCell ref="Z2:AB2"/>
    <mergeCell ref="AD2:AF2"/>
    <mergeCell ref="AH2:AJ2"/>
    <mergeCell ref="BF4:BH4"/>
    <mergeCell ref="Z4:AB4"/>
    <mergeCell ref="AL4:AN4"/>
    <mergeCell ref="V4:X4"/>
    <mergeCell ref="AD4:AF4"/>
    <mergeCell ref="AH4:AJ4"/>
    <mergeCell ref="BF2:BH2"/>
    <mergeCell ref="B2:D2"/>
    <mergeCell ref="B4:D4"/>
    <mergeCell ref="BJ2:BL2"/>
    <mergeCell ref="AL2:AN2"/>
    <mergeCell ref="AP2:AR2"/>
    <mergeCell ref="AT2:AV2"/>
    <mergeCell ref="AX2:AZ2"/>
    <mergeCell ref="BB2:BD2"/>
    <mergeCell ref="F2:H2"/>
    <mergeCell ref="F4:H4"/>
    <mergeCell ref="J2:L2"/>
    <mergeCell ref="N2:P2"/>
    <mergeCell ref="R2:T2"/>
    <mergeCell ref="N4:P4"/>
    <mergeCell ref="R4:T4"/>
    <mergeCell ref="J4:L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L329"/>
  <sheetViews>
    <sheetView tabSelected="1" zoomScale="80" zoomScaleNormal="80" workbookViewId="0">
      <selection activeCell="F2" sqref="F2:H2"/>
    </sheetView>
  </sheetViews>
  <sheetFormatPr baseColWidth="10" defaultRowHeight="13.2" x14ac:dyDescent="0.25"/>
  <cols>
    <col min="1" max="1" width="1.6640625" customWidth="1"/>
    <col min="2" max="2" width="39.6640625" customWidth="1"/>
    <col min="3" max="3" width="22.6640625" customWidth="1"/>
    <col min="4" max="4" width="15.6640625" customWidth="1"/>
    <col min="5" max="5" width="1.6640625" customWidth="1"/>
    <col min="6" max="6" width="39.6640625" customWidth="1"/>
    <col min="7" max="7" width="22.6640625" customWidth="1"/>
    <col min="8" max="8" width="15.6640625" customWidth="1"/>
    <col min="9" max="9" width="1.6640625" customWidth="1"/>
    <col min="10" max="10" width="39.6640625" customWidth="1"/>
    <col min="11" max="11" width="22.6640625" customWidth="1"/>
    <col min="12" max="12" width="15.6640625" customWidth="1"/>
    <col min="13" max="13" width="1.6640625" customWidth="1"/>
    <col min="14" max="14" width="39.6640625" customWidth="1"/>
    <col min="15" max="15" width="22.6640625" customWidth="1"/>
    <col min="16" max="16" width="15.6640625" customWidth="1"/>
    <col min="17" max="17" width="1.6640625" customWidth="1"/>
    <col min="18" max="18" width="39.6640625" customWidth="1"/>
    <col min="19" max="19" width="22.6640625" customWidth="1"/>
    <col min="20" max="20" width="15.6640625" customWidth="1"/>
    <col min="21" max="21" width="1.6640625" customWidth="1"/>
    <col min="22" max="22" width="39.6640625" customWidth="1"/>
    <col min="23" max="23" width="22.6640625" customWidth="1"/>
    <col min="24" max="24" width="15.6640625" customWidth="1"/>
    <col min="25" max="25" width="1.6640625" customWidth="1"/>
    <col min="26" max="26" width="39.6640625" customWidth="1"/>
    <col min="27" max="27" width="22.6640625" customWidth="1"/>
    <col min="28" max="28" width="15.6640625" customWidth="1"/>
    <col min="29" max="29" width="1.6640625" customWidth="1"/>
    <col min="30" max="30" width="39.6640625" customWidth="1"/>
    <col min="31" max="31" width="22.6640625" customWidth="1"/>
    <col min="32" max="32" width="15.6640625" customWidth="1"/>
    <col min="33" max="33" width="1.6640625" customWidth="1"/>
    <col min="34" max="34" width="39.6640625" customWidth="1"/>
    <col min="35" max="35" width="22.6640625" customWidth="1"/>
    <col min="36" max="36" width="15.6640625" customWidth="1"/>
    <col min="37" max="37" width="1.6640625" customWidth="1"/>
    <col min="38" max="38" width="39.6640625" customWidth="1"/>
    <col min="39" max="39" width="22.6640625" customWidth="1"/>
    <col min="40" max="40" width="15.6640625" customWidth="1"/>
    <col min="41" max="41" width="1.6640625" customWidth="1"/>
    <col min="42" max="42" width="39.6640625" customWidth="1"/>
    <col min="43" max="43" width="22.6640625" customWidth="1"/>
    <col min="44" max="44" width="15.6640625" customWidth="1"/>
    <col min="45" max="45" width="1.6640625" customWidth="1"/>
    <col min="46" max="46" width="39.6640625" customWidth="1"/>
    <col min="47" max="47" width="22.6640625" customWidth="1"/>
    <col min="48" max="48" width="15.6640625" customWidth="1"/>
    <col min="49" max="49" width="1.6640625" customWidth="1"/>
    <col min="50" max="50" width="39.6640625" customWidth="1"/>
    <col min="51" max="51" width="22.6640625" customWidth="1"/>
    <col min="52" max="52" width="15.6640625" customWidth="1"/>
    <col min="53" max="53" width="1.6640625" customWidth="1"/>
    <col min="54" max="54" width="39.6640625" customWidth="1"/>
    <col min="55" max="55" width="22.6640625" customWidth="1"/>
    <col min="56" max="56" width="15.6640625" customWidth="1"/>
    <col min="57" max="57" width="1.6640625" customWidth="1"/>
    <col min="58" max="58" width="39.6640625" customWidth="1"/>
    <col min="59" max="59" width="22.6640625" customWidth="1"/>
    <col min="60" max="60" width="15.6640625" customWidth="1"/>
    <col min="61" max="61" width="1.6640625" customWidth="1"/>
    <col min="62" max="62" width="39.6640625" customWidth="1"/>
    <col min="63" max="63" width="22.6640625" customWidth="1"/>
    <col min="64" max="64" width="15.6640625" customWidth="1"/>
  </cols>
  <sheetData>
    <row r="2" spans="2:64" ht="81.75" customHeight="1" x14ac:dyDescent="0.3">
      <c r="B2" s="54" t="s">
        <v>327</v>
      </c>
      <c r="C2" s="54"/>
      <c r="D2" s="54"/>
      <c r="F2" s="54" t="s">
        <v>327</v>
      </c>
      <c r="G2" s="54"/>
      <c r="H2" s="54"/>
      <c r="I2" s="4"/>
      <c r="J2" s="54" t="s">
        <v>327</v>
      </c>
      <c r="K2" s="54"/>
      <c r="L2" s="54"/>
      <c r="M2" s="4"/>
      <c r="N2" s="54" t="s">
        <v>327</v>
      </c>
      <c r="O2" s="54"/>
      <c r="P2" s="54"/>
      <c r="Q2" s="4"/>
      <c r="R2" s="54" t="s">
        <v>327</v>
      </c>
      <c r="S2" s="54"/>
      <c r="T2" s="54"/>
      <c r="U2" s="4"/>
      <c r="V2" s="54" t="s">
        <v>327</v>
      </c>
      <c r="W2" s="54"/>
      <c r="X2" s="54"/>
      <c r="Y2" s="4"/>
      <c r="Z2" s="54" t="s">
        <v>327</v>
      </c>
      <c r="AA2" s="54"/>
      <c r="AB2" s="54"/>
      <c r="AD2" s="54" t="s">
        <v>327</v>
      </c>
      <c r="AE2" s="54"/>
      <c r="AF2" s="54"/>
      <c r="AH2" s="54" t="s">
        <v>327</v>
      </c>
      <c r="AI2" s="54"/>
      <c r="AJ2" s="54"/>
      <c r="AL2" s="54" t="s">
        <v>327</v>
      </c>
      <c r="AM2" s="54"/>
      <c r="AN2" s="54"/>
      <c r="AP2" s="54" t="s">
        <v>327</v>
      </c>
      <c r="AQ2" s="54"/>
      <c r="AR2" s="54"/>
      <c r="AT2" s="54" t="s">
        <v>327</v>
      </c>
      <c r="AU2" s="54"/>
      <c r="AV2" s="54"/>
      <c r="AX2" s="54" t="s">
        <v>327</v>
      </c>
      <c r="AY2" s="54"/>
      <c r="AZ2" s="54"/>
      <c r="BB2" s="54" t="s">
        <v>327</v>
      </c>
      <c r="BC2" s="54"/>
      <c r="BD2" s="54"/>
      <c r="BF2" s="54" t="s">
        <v>327</v>
      </c>
      <c r="BG2" s="54"/>
      <c r="BH2" s="54"/>
      <c r="BJ2" s="54" t="s">
        <v>327</v>
      </c>
      <c r="BK2" s="54"/>
      <c r="BL2" s="54"/>
    </row>
    <row r="4" spans="2:64" s="12" customFormat="1" ht="39.75" customHeight="1" x14ac:dyDescent="0.2">
      <c r="B4" s="46" t="s">
        <v>280</v>
      </c>
      <c r="C4" s="47"/>
      <c r="D4" s="48"/>
      <c r="F4" s="46" t="s">
        <v>273</v>
      </c>
      <c r="G4" s="47"/>
      <c r="H4" s="48"/>
      <c r="J4" s="46" t="s">
        <v>259</v>
      </c>
      <c r="K4" s="47"/>
      <c r="L4" s="48"/>
      <c r="N4" s="46" t="s">
        <v>260</v>
      </c>
      <c r="O4" s="47"/>
      <c r="P4" s="48"/>
      <c r="R4" s="46" t="s">
        <v>261</v>
      </c>
      <c r="S4" s="47"/>
      <c r="T4" s="48"/>
      <c r="V4" s="46" t="s">
        <v>262</v>
      </c>
      <c r="W4" s="47"/>
      <c r="X4" s="48"/>
      <c r="Z4" s="46" t="s">
        <v>263</v>
      </c>
      <c r="AA4" s="47"/>
      <c r="AB4" s="48"/>
      <c r="AD4" s="46" t="s">
        <v>264</v>
      </c>
      <c r="AE4" s="47"/>
      <c r="AF4" s="48"/>
      <c r="AH4" s="46" t="s">
        <v>265</v>
      </c>
      <c r="AI4" s="47"/>
      <c r="AJ4" s="48"/>
      <c r="AL4" s="46" t="s">
        <v>266</v>
      </c>
      <c r="AM4" s="47"/>
      <c r="AN4" s="48"/>
      <c r="AP4" s="46" t="s">
        <v>267</v>
      </c>
      <c r="AQ4" s="47"/>
      <c r="AR4" s="48"/>
      <c r="AT4" s="46" t="s">
        <v>268</v>
      </c>
      <c r="AU4" s="47"/>
      <c r="AV4" s="48"/>
      <c r="AX4" s="46" t="s">
        <v>269</v>
      </c>
      <c r="AY4" s="47"/>
      <c r="AZ4" s="48"/>
      <c r="BB4" s="46" t="s">
        <v>270</v>
      </c>
      <c r="BC4" s="47"/>
      <c r="BD4" s="48"/>
      <c r="BF4" s="46" t="s">
        <v>271</v>
      </c>
      <c r="BG4" s="47"/>
      <c r="BH4" s="48"/>
      <c r="BJ4" s="46" t="s">
        <v>272</v>
      </c>
      <c r="BK4" s="47"/>
      <c r="BL4" s="48"/>
    </row>
    <row r="5" spans="2:64" s="12" customFormat="1" ht="77.25" customHeight="1" x14ac:dyDescent="0.2">
      <c r="B5" s="36"/>
      <c r="C5" s="14" t="s">
        <v>325</v>
      </c>
      <c r="D5" s="15" t="s">
        <v>193</v>
      </c>
      <c r="F5" s="36"/>
      <c r="G5" s="14" t="s">
        <v>325</v>
      </c>
      <c r="H5" s="15" t="s">
        <v>193</v>
      </c>
      <c r="J5" s="36"/>
      <c r="K5" s="14" t="s">
        <v>325</v>
      </c>
      <c r="L5" s="15" t="s">
        <v>193</v>
      </c>
      <c r="N5" s="14"/>
      <c r="O5" s="14" t="s">
        <v>325</v>
      </c>
      <c r="P5" s="15" t="s">
        <v>193</v>
      </c>
      <c r="R5" s="36"/>
      <c r="S5" s="14" t="s">
        <v>325</v>
      </c>
      <c r="T5" s="15" t="s">
        <v>193</v>
      </c>
      <c r="V5" s="36"/>
      <c r="W5" s="14" t="s">
        <v>325</v>
      </c>
      <c r="X5" s="15" t="s">
        <v>193</v>
      </c>
      <c r="Z5" s="36"/>
      <c r="AA5" s="14" t="s">
        <v>325</v>
      </c>
      <c r="AB5" s="15" t="s">
        <v>193</v>
      </c>
      <c r="AD5" s="36"/>
      <c r="AE5" s="14" t="s">
        <v>325</v>
      </c>
      <c r="AF5" s="15" t="s">
        <v>193</v>
      </c>
      <c r="AH5" s="36"/>
      <c r="AI5" s="14" t="s">
        <v>325</v>
      </c>
      <c r="AJ5" s="15" t="s">
        <v>193</v>
      </c>
      <c r="AL5" s="36"/>
      <c r="AM5" s="14" t="s">
        <v>325</v>
      </c>
      <c r="AN5" s="15" t="s">
        <v>193</v>
      </c>
      <c r="AP5" s="36"/>
      <c r="AQ5" s="14" t="s">
        <v>325</v>
      </c>
      <c r="AR5" s="15" t="s">
        <v>193</v>
      </c>
      <c r="AT5" s="36"/>
      <c r="AU5" s="14" t="s">
        <v>325</v>
      </c>
      <c r="AV5" s="15" t="s">
        <v>193</v>
      </c>
      <c r="AX5" s="36"/>
      <c r="AY5" s="14" t="s">
        <v>325</v>
      </c>
      <c r="AZ5" s="15" t="s">
        <v>193</v>
      </c>
      <c r="BB5" s="36"/>
      <c r="BC5" s="14" t="s">
        <v>325</v>
      </c>
      <c r="BD5" s="15" t="s">
        <v>193</v>
      </c>
      <c r="BF5" s="36"/>
      <c r="BG5" s="14" t="s">
        <v>325</v>
      </c>
      <c r="BH5" s="15" t="s">
        <v>193</v>
      </c>
      <c r="BJ5" s="36"/>
      <c r="BK5" s="14" t="s">
        <v>325</v>
      </c>
      <c r="BL5" s="15" t="s">
        <v>193</v>
      </c>
    </row>
    <row r="6" spans="2:64" s="12" customFormat="1" ht="12.75" customHeight="1" x14ac:dyDescent="0.2">
      <c r="B6" s="13" t="s">
        <v>90</v>
      </c>
      <c r="C6" s="16">
        <v>45484346</v>
      </c>
      <c r="D6" s="17">
        <f>C6/$C$23</f>
        <v>0.18934452831487175</v>
      </c>
      <c r="F6" s="13" t="s">
        <v>90</v>
      </c>
      <c r="G6" s="16">
        <v>45522170</v>
      </c>
      <c r="H6" s="17">
        <f>G6/$G$21</f>
        <v>0.21659372876378194</v>
      </c>
      <c r="J6" s="13" t="s">
        <v>90</v>
      </c>
      <c r="K6" s="16">
        <v>46568174</v>
      </c>
      <c r="L6" s="17">
        <f>K6/$K$23</f>
        <v>0.20670223729834189</v>
      </c>
      <c r="N6" s="13" t="s">
        <v>90</v>
      </c>
      <c r="O6" s="16">
        <v>46370821</v>
      </c>
      <c r="P6" s="17">
        <f>O6/$O$24</f>
        <v>0.20100667754294238</v>
      </c>
      <c r="R6" s="13" t="s">
        <v>90</v>
      </c>
      <c r="S6" s="16">
        <v>46235350</v>
      </c>
      <c r="T6" s="17">
        <f t="shared" ref="T6:T23" si="0">S6/$S$24</f>
        <v>0.19566170646236672</v>
      </c>
      <c r="V6" s="13" t="s">
        <v>90</v>
      </c>
      <c r="W6" s="16">
        <v>46395140</v>
      </c>
      <c r="X6" s="17">
        <f>W6/$W$29</f>
        <v>0.23407020230284226</v>
      </c>
      <c r="Z6" s="13" t="s">
        <v>90</v>
      </c>
      <c r="AA6" s="16">
        <v>50339959</v>
      </c>
      <c r="AB6" s="17">
        <f t="shared" ref="AB6:AB25" si="1">AA6/$AA$26</f>
        <v>0.23624026290662467</v>
      </c>
      <c r="AD6" s="13" t="s">
        <v>90</v>
      </c>
      <c r="AE6" s="16">
        <v>51919215</v>
      </c>
      <c r="AF6" s="17">
        <f t="shared" ref="AF6:AF25" si="2">AE6/$AE$26</f>
        <v>0.24516352505620206</v>
      </c>
      <c r="AH6" s="13" t="s">
        <v>90</v>
      </c>
      <c r="AI6" s="16">
        <v>52587231</v>
      </c>
      <c r="AJ6" s="17">
        <f t="shared" ref="AJ6:AJ24" si="3">AI6/$AI$25</f>
        <v>0.23269109554466277</v>
      </c>
      <c r="AL6" s="13" t="s">
        <v>20</v>
      </c>
      <c r="AM6" s="16">
        <v>50109</v>
      </c>
      <c r="AN6" s="17">
        <f>AM6/$AM$30</f>
        <v>0.22219413885304565</v>
      </c>
      <c r="AP6" s="13" t="s">
        <v>20</v>
      </c>
      <c r="AQ6" s="42">
        <v>51323</v>
      </c>
      <c r="AR6" s="17">
        <f>AQ6/$AQ$33</f>
        <v>0.22084572254758103</v>
      </c>
      <c r="AT6" s="13" t="s">
        <v>20</v>
      </c>
      <c r="AU6" s="42">
        <v>48165</v>
      </c>
      <c r="AV6" s="17">
        <f>AU6/$AU$33</f>
        <v>0.22274583435460824</v>
      </c>
      <c r="AX6" s="13" t="s">
        <v>20</v>
      </c>
      <c r="AY6" s="42">
        <v>47889</v>
      </c>
      <c r="AZ6" s="17">
        <f>AY6/$AY$35</f>
        <v>0.22873887686818462</v>
      </c>
      <c r="BB6" s="13" t="s">
        <v>20</v>
      </c>
      <c r="BC6" s="42">
        <v>46824</v>
      </c>
      <c r="BD6" s="17">
        <f>BC6/$BC$36</f>
        <v>0.22318185717962649</v>
      </c>
      <c r="BF6" s="13" t="s">
        <v>20</v>
      </c>
      <c r="BG6" s="42">
        <v>48139</v>
      </c>
      <c r="BH6" s="17">
        <f>BG6/$BG$34</f>
        <v>0.24213936129009542</v>
      </c>
      <c r="BJ6" s="13" t="s">
        <v>20</v>
      </c>
      <c r="BK6" s="42">
        <v>44811</v>
      </c>
      <c r="BL6" s="17">
        <f>BK6/$BK$37</f>
        <v>0.22554245247406646</v>
      </c>
    </row>
    <row r="7" spans="2:64" s="12" customFormat="1" ht="12.75" customHeight="1" x14ac:dyDescent="0.2">
      <c r="B7" s="13" t="s">
        <v>274</v>
      </c>
      <c r="C7" s="16">
        <v>37228857</v>
      </c>
      <c r="D7" s="17">
        <f t="shared" ref="D7:D22" si="4">C7/$C$23</f>
        <v>0.15497816256095692</v>
      </c>
      <c r="F7" s="13" t="s">
        <v>168</v>
      </c>
      <c r="G7" s="16">
        <v>31581932</v>
      </c>
      <c r="H7" s="17">
        <f t="shared" ref="H7:H20" si="5">G7/$G$21</f>
        <v>0.15026630789885906</v>
      </c>
      <c r="J7" s="13" t="s">
        <v>168</v>
      </c>
      <c r="K7" s="16">
        <v>37745138</v>
      </c>
      <c r="L7" s="17">
        <f t="shared" ref="L7:L22" si="6">K7/$K$23</f>
        <v>0.1675394116104845</v>
      </c>
      <c r="N7" s="13" t="s">
        <v>168</v>
      </c>
      <c r="O7" s="16">
        <v>40025887</v>
      </c>
      <c r="P7" s="17">
        <f t="shared" ref="P7:P23" si="7">O7/$O$24</f>
        <v>0.17350287072940221</v>
      </c>
      <c r="R7" s="13" t="s">
        <v>168</v>
      </c>
      <c r="S7" s="16">
        <v>41421362</v>
      </c>
      <c r="T7" s="17">
        <f t="shared" si="0"/>
        <v>0.17528956464946047</v>
      </c>
      <c r="V7" s="13" t="s">
        <v>168</v>
      </c>
      <c r="W7" s="16">
        <v>39865897</v>
      </c>
      <c r="X7" s="17">
        <f t="shared" ref="X7:X28" si="8">W7/$W$29</f>
        <v>0.20112922551315227</v>
      </c>
      <c r="Z7" s="13" t="s">
        <v>168</v>
      </c>
      <c r="AA7" s="16">
        <v>46159935</v>
      </c>
      <c r="AB7" s="17">
        <f t="shared" si="1"/>
        <v>0.2166238391285282</v>
      </c>
      <c r="AD7" s="13" t="s">
        <v>168</v>
      </c>
      <c r="AE7" s="16">
        <v>43377023</v>
      </c>
      <c r="AF7" s="17">
        <f t="shared" si="2"/>
        <v>0.20482713124849736</v>
      </c>
      <c r="AH7" s="13" t="s">
        <v>73</v>
      </c>
      <c r="AI7" s="16">
        <v>40714779</v>
      </c>
      <c r="AJ7" s="17">
        <f t="shared" si="3"/>
        <v>0.18015716648721872</v>
      </c>
      <c r="AL7" s="13" t="s">
        <v>73</v>
      </c>
      <c r="AM7" s="16">
        <v>39780</v>
      </c>
      <c r="AN7" s="17">
        <f t="shared" ref="AN7:AN29" si="9">AM7/$AM$30</f>
        <v>0.17639311987016615</v>
      </c>
      <c r="AP7" s="13" t="s">
        <v>28</v>
      </c>
      <c r="AQ7" s="42">
        <v>39204</v>
      </c>
      <c r="AR7" s="17">
        <f t="shared" ref="AR7:AR32" si="10">AQ7/$AQ$33</f>
        <v>0.16869699173383018</v>
      </c>
      <c r="AT7" s="13" t="s">
        <v>28</v>
      </c>
      <c r="AU7" s="42">
        <v>32191</v>
      </c>
      <c r="AV7" s="17">
        <f t="shared" ref="AV7:AV32" si="11">AU7/$AU$33</f>
        <v>0.1488718188250637</v>
      </c>
      <c r="AX7" s="13" t="s">
        <v>28</v>
      </c>
      <c r="AY7" s="42">
        <v>29807</v>
      </c>
      <c r="AZ7" s="17">
        <f t="shared" ref="AZ7:AZ34" si="12">AY7/$AY$35</f>
        <v>0.14237131079809515</v>
      </c>
      <c r="BB7" s="13" t="s">
        <v>27</v>
      </c>
      <c r="BC7" s="42">
        <v>34492</v>
      </c>
      <c r="BD7" s="17">
        <f t="shared" ref="BD7:BD35" si="13">BC7/$BC$36</f>
        <v>0.16440262723901583</v>
      </c>
      <c r="BF7" s="13" t="s">
        <v>27</v>
      </c>
      <c r="BG7" s="42">
        <v>30945</v>
      </c>
      <c r="BH7" s="17">
        <f t="shared" ref="BH7:BH33" si="14">BG7/$BG$34</f>
        <v>0.15565347296624366</v>
      </c>
      <c r="BJ7" s="13" t="s">
        <v>27</v>
      </c>
      <c r="BK7" s="42">
        <v>28013</v>
      </c>
      <c r="BL7" s="17">
        <f t="shared" ref="BL7:BL36" si="15">BK7/$BK$37</f>
        <v>0.14099486110901394</v>
      </c>
    </row>
    <row r="8" spans="2:64" s="12" customFormat="1" ht="12.75" customHeight="1" x14ac:dyDescent="0.2">
      <c r="B8" s="13" t="s">
        <v>168</v>
      </c>
      <c r="C8" s="16">
        <v>32863280</v>
      </c>
      <c r="D8" s="17">
        <f t="shared" si="4"/>
        <v>0.13680491856428051</v>
      </c>
      <c r="F8" s="13" t="s">
        <v>142</v>
      </c>
      <c r="G8" s="16">
        <v>28682044</v>
      </c>
      <c r="H8" s="17">
        <f t="shared" si="5"/>
        <v>0.13646868896027714</v>
      </c>
      <c r="J8" s="13" t="s">
        <v>142</v>
      </c>
      <c r="K8" s="16">
        <v>30736055</v>
      </c>
      <c r="L8" s="17">
        <f t="shared" si="6"/>
        <v>0.13642818235099552</v>
      </c>
      <c r="N8" s="13" t="s">
        <v>164</v>
      </c>
      <c r="O8" s="16">
        <v>33210518</v>
      </c>
      <c r="P8" s="17">
        <f t="shared" si="7"/>
        <v>0.14395983807705462</v>
      </c>
      <c r="R8" s="13" t="s">
        <v>142</v>
      </c>
      <c r="S8" s="16">
        <v>35226507</v>
      </c>
      <c r="T8" s="17">
        <f t="shared" si="0"/>
        <v>0.14907378169146565</v>
      </c>
      <c r="V8" s="13" t="s">
        <v>142</v>
      </c>
      <c r="W8" s="16">
        <v>35810227</v>
      </c>
      <c r="X8" s="17">
        <f t="shared" si="8"/>
        <v>0.18066778284106275</v>
      </c>
      <c r="Z8" s="13" t="s">
        <v>142</v>
      </c>
      <c r="AA8" s="16">
        <v>35229730</v>
      </c>
      <c r="AB8" s="17">
        <f t="shared" si="1"/>
        <v>0.165329508459262</v>
      </c>
      <c r="AD8" s="13" t="s">
        <v>142</v>
      </c>
      <c r="AE8" s="16">
        <v>37407531</v>
      </c>
      <c r="AF8" s="17">
        <f t="shared" si="2"/>
        <v>0.17663907598774664</v>
      </c>
      <c r="AH8" s="13" t="s">
        <v>79</v>
      </c>
      <c r="AI8" s="16">
        <v>35104852</v>
      </c>
      <c r="AJ8" s="17">
        <f t="shared" si="3"/>
        <v>0.1553340291070516</v>
      </c>
      <c r="AL8" s="13" t="s">
        <v>28</v>
      </c>
      <c r="AM8" s="16">
        <v>29462</v>
      </c>
      <c r="AN8" s="17">
        <f t="shared" si="9"/>
        <v>0.13064087726533019</v>
      </c>
      <c r="AP8" s="13" t="s">
        <v>27</v>
      </c>
      <c r="AQ8" s="42">
        <v>30659</v>
      </c>
      <c r="AR8" s="17">
        <f t="shared" si="10"/>
        <v>0.13192738163369808</v>
      </c>
      <c r="AT8" s="13" t="s">
        <v>27</v>
      </c>
      <c r="AU8" s="42">
        <v>26987</v>
      </c>
      <c r="AV8" s="17">
        <f t="shared" si="11"/>
        <v>0.12480518699735933</v>
      </c>
      <c r="AX8" s="13" t="s">
        <v>27</v>
      </c>
      <c r="AY8" s="42">
        <v>28256</v>
      </c>
      <c r="AZ8" s="17">
        <f t="shared" si="12"/>
        <v>0.13496305424601526</v>
      </c>
      <c r="BB8" s="13" t="s">
        <v>28</v>
      </c>
      <c r="BC8" s="42">
        <v>27299</v>
      </c>
      <c r="BD8" s="17">
        <f t="shared" si="13"/>
        <v>0.13011792070618963</v>
      </c>
      <c r="BF8" s="13" t="s">
        <v>28</v>
      </c>
      <c r="BG8" s="42">
        <v>27558</v>
      </c>
      <c r="BH8" s="17">
        <f t="shared" si="14"/>
        <v>0.13861684950731112</v>
      </c>
      <c r="BJ8" s="13" t="s">
        <v>28</v>
      </c>
      <c r="BK8" s="42">
        <v>27798</v>
      </c>
      <c r="BL8" s="17">
        <f t="shared" si="15"/>
        <v>0.13991272441753363</v>
      </c>
    </row>
    <row r="9" spans="2:64" s="12" customFormat="1" ht="12.75" customHeight="1" x14ac:dyDescent="0.2">
      <c r="B9" s="13" t="s">
        <v>142</v>
      </c>
      <c r="C9" s="16">
        <v>28723001</v>
      </c>
      <c r="D9" s="17">
        <f t="shared" si="4"/>
        <v>0.11956955643888095</v>
      </c>
      <c r="F9" s="13" t="s">
        <v>274</v>
      </c>
      <c r="G9" s="16">
        <v>28297928</v>
      </c>
      <c r="H9" s="17">
        <f t="shared" si="5"/>
        <v>0.13464107141221587</v>
      </c>
      <c r="J9" s="13" t="s">
        <v>164</v>
      </c>
      <c r="K9" s="16">
        <v>30369218</v>
      </c>
      <c r="L9" s="17">
        <f t="shared" si="6"/>
        <v>0.13479990230239811</v>
      </c>
      <c r="N9" s="13" t="s">
        <v>142</v>
      </c>
      <c r="O9" s="16">
        <v>33056569</v>
      </c>
      <c r="P9" s="17">
        <f t="shared" si="7"/>
        <v>0.14329250512211172</v>
      </c>
      <c r="R9" s="13" t="s">
        <v>164</v>
      </c>
      <c r="S9" s="16">
        <v>29128756</v>
      </c>
      <c r="T9" s="17">
        <f t="shared" si="0"/>
        <v>0.12326892964119236</v>
      </c>
      <c r="V9" s="13" t="s">
        <v>140</v>
      </c>
      <c r="W9" s="16">
        <v>20922419</v>
      </c>
      <c r="X9" s="17">
        <f t="shared" si="8"/>
        <v>0.10555663476809921</v>
      </c>
      <c r="Z9" s="13" t="s">
        <v>140</v>
      </c>
      <c r="AA9" s="16">
        <v>18907727</v>
      </c>
      <c r="AB9" s="17">
        <f t="shared" si="1"/>
        <v>8.8732022953111375E-2</v>
      </c>
      <c r="AD9" s="13" t="s">
        <v>140</v>
      </c>
      <c r="AE9" s="16">
        <v>19515604</v>
      </c>
      <c r="AF9" s="17">
        <f t="shared" si="2"/>
        <v>9.215305489963431E-2</v>
      </c>
      <c r="AH9" s="13" t="s">
        <v>80</v>
      </c>
      <c r="AI9" s="16">
        <v>22753993</v>
      </c>
      <c r="AJ9" s="17">
        <f t="shared" si="3"/>
        <v>0.10068321641018878</v>
      </c>
      <c r="AL9" s="13" t="s">
        <v>1</v>
      </c>
      <c r="AM9" s="16">
        <v>22370</v>
      </c>
      <c r="AN9" s="17">
        <f t="shared" si="9"/>
        <v>9.9193416075807353E-2</v>
      </c>
      <c r="AP9" s="13" t="s">
        <v>1</v>
      </c>
      <c r="AQ9" s="42">
        <v>26996</v>
      </c>
      <c r="AR9" s="17">
        <f t="shared" si="10"/>
        <v>0.11616528897169881</v>
      </c>
      <c r="AT9" s="13" t="s">
        <v>1</v>
      </c>
      <c r="AU9" s="42">
        <v>22457</v>
      </c>
      <c r="AV9" s="17">
        <f t="shared" si="11"/>
        <v>0.10385556321190567</v>
      </c>
      <c r="AX9" s="13" t="s">
        <v>1</v>
      </c>
      <c r="AY9" s="42">
        <v>23551</v>
      </c>
      <c r="AZ9" s="17">
        <f t="shared" si="12"/>
        <v>0.1124899097730714</v>
      </c>
      <c r="BB9" s="13" t="s">
        <v>1</v>
      </c>
      <c r="BC9" s="42">
        <v>22080</v>
      </c>
      <c r="BD9" s="17">
        <f t="shared" si="13"/>
        <v>0.10524208539480082</v>
      </c>
      <c r="BF9" s="13" t="s">
        <v>1</v>
      </c>
      <c r="BG9" s="42">
        <v>20841</v>
      </c>
      <c r="BH9" s="17">
        <f t="shared" si="14"/>
        <v>0.10483031281594712</v>
      </c>
      <c r="BJ9" s="13" t="s">
        <v>25</v>
      </c>
      <c r="BK9" s="42">
        <v>18180</v>
      </c>
      <c r="BL9" s="17">
        <f t="shared" si="15"/>
        <v>9.1503465354009689E-2</v>
      </c>
    </row>
    <row r="10" spans="2:64" s="12" customFormat="1" ht="12.75" customHeight="1" x14ac:dyDescent="0.2">
      <c r="B10" s="13" t="s">
        <v>140</v>
      </c>
      <c r="C10" s="16">
        <v>26511684</v>
      </c>
      <c r="D10" s="17">
        <f t="shared" si="4"/>
        <v>0.11036417456267113</v>
      </c>
      <c r="F10" s="13" t="s">
        <v>140</v>
      </c>
      <c r="G10" s="16">
        <v>25330054</v>
      </c>
      <c r="H10" s="17">
        <f t="shared" si="5"/>
        <v>0.12051997621484103</v>
      </c>
      <c r="J10" s="13" t="s">
        <v>140</v>
      </c>
      <c r="K10" s="16">
        <v>24873380</v>
      </c>
      <c r="L10" s="17">
        <f t="shared" si="6"/>
        <v>0.11040551633336174</v>
      </c>
      <c r="N10" s="13" t="s">
        <v>140</v>
      </c>
      <c r="O10" s="16">
        <v>22185121</v>
      </c>
      <c r="P10" s="17">
        <f t="shared" si="7"/>
        <v>9.6167317440813901E-2</v>
      </c>
      <c r="R10" s="13" t="s">
        <v>140</v>
      </c>
      <c r="S10" s="16">
        <v>17087713</v>
      </c>
      <c r="T10" s="17">
        <f t="shared" si="0"/>
        <v>7.231287499973868E-2</v>
      </c>
      <c r="V10" s="13" t="s">
        <v>179</v>
      </c>
      <c r="W10" s="16">
        <v>13496112</v>
      </c>
      <c r="X10" s="17">
        <f t="shared" si="8"/>
        <v>6.8089840145795805E-2</v>
      </c>
      <c r="Z10" s="13" t="s">
        <v>179</v>
      </c>
      <c r="AA10" s="16">
        <v>14580090</v>
      </c>
      <c r="AB10" s="17">
        <f t="shared" si="1"/>
        <v>6.8422866510523955E-2</v>
      </c>
      <c r="AD10" s="13" t="s">
        <v>141</v>
      </c>
      <c r="AE10" s="16">
        <v>14267147</v>
      </c>
      <c r="AF10" s="17">
        <f t="shared" si="2"/>
        <v>6.7369740683001819E-2</v>
      </c>
      <c r="AH10" s="13" t="s">
        <v>88</v>
      </c>
      <c r="AI10" s="16">
        <v>14999666</v>
      </c>
      <c r="AJ10" s="17">
        <f t="shared" si="3"/>
        <v>6.6371410853407156E-2</v>
      </c>
      <c r="AL10" s="13" t="s">
        <v>25</v>
      </c>
      <c r="AM10" s="16">
        <v>20534</v>
      </c>
      <c r="AN10" s="17">
        <f t="shared" si="9"/>
        <v>9.1052195158722773E-2</v>
      </c>
      <c r="AP10" s="13" t="s">
        <v>25</v>
      </c>
      <c r="AQ10" s="42">
        <v>19801</v>
      </c>
      <c r="AR10" s="17">
        <f t="shared" si="10"/>
        <v>8.5204803931271597E-2</v>
      </c>
      <c r="AT10" s="13" t="s">
        <v>25</v>
      </c>
      <c r="AU10" s="42">
        <v>19088</v>
      </c>
      <c r="AV10" s="17">
        <f t="shared" si="11"/>
        <v>8.8275147641664317E-2</v>
      </c>
      <c r="AX10" s="13" t="s">
        <v>25</v>
      </c>
      <c r="AY10" s="42">
        <v>18917</v>
      </c>
      <c r="AZ10" s="17">
        <f t="shared" si="12"/>
        <v>9.0355892453704373E-2</v>
      </c>
      <c r="BB10" s="13" t="s">
        <v>25</v>
      </c>
      <c r="BC10" s="42">
        <v>18564</v>
      </c>
      <c r="BD10" s="17">
        <f t="shared" si="13"/>
        <v>8.8483427231389591E-2</v>
      </c>
      <c r="BF10" s="13" t="s">
        <v>25</v>
      </c>
      <c r="BG10" s="42">
        <v>14472</v>
      </c>
      <c r="BH10" s="17">
        <f t="shared" si="14"/>
        <v>7.2794217507431827E-2</v>
      </c>
      <c r="BJ10" s="13" t="s">
        <v>43</v>
      </c>
      <c r="BK10" s="42">
        <v>10547</v>
      </c>
      <c r="BL10" s="17">
        <f t="shared" si="15"/>
        <v>5.3085096209501664E-2</v>
      </c>
    </row>
    <row r="11" spans="2:64" s="12" customFormat="1" ht="12.75" customHeight="1" x14ac:dyDescent="0.2">
      <c r="B11" s="13" t="s">
        <v>145</v>
      </c>
      <c r="C11" s="16">
        <v>14341374</v>
      </c>
      <c r="D11" s="17">
        <f t="shared" si="4"/>
        <v>5.9700994610698929E-2</v>
      </c>
      <c r="F11" s="13" t="s">
        <v>145</v>
      </c>
      <c r="G11" s="16">
        <v>14669902</v>
      </c>
      <c r="H11" s="17">
        <f t="shared" si="5"/>
        <v>6.9799150057637024E-2</v>
      </c>
      <c r="J11" s="13" t="s">
        <v>145</v>
      </c>
      <c r="K11" s="16">
        <v>12277016</v>
      </c>
      <c r="L11" s="17">
        <f t="shared" si="6"/>
        <v>5.449401289703866E-2</v>
      </c>
      <c r="N11" s="13" t="s">
        <v>179</v>
      </c>
      <c r="O11" s="16">
        <v>12704048</v>
      </c>
      <c r="P11" s="17">
        <f t="shared" si="7"/>
        <v>5.5069080614856096E-2</v>
      </c>
      <c r="R11" s="13" t="s">
        <v>183</v>
      </c>
      <c r="S11" s="16">
        <v>13816824</v>
      </c>
      <c r="T11" s="17">
        <f t="shared" si="0"/>
        <v>5.8470918068754395E-2</v>
      </c>
      <c r="V11" s="13" t="s">
        <v>145</v>
      </c>
      <c r="W11" s="16">
        <v>10776322</v>
      </c>
      <c r="X11" s="17">
        <f t="shared" si="8"/>
        <v>5.4368105595124179E-2</v>
      </c>
      <c r="Z11" s="13" t="s">
        <v>145</v>
      </c>
      <c r="AA11" s="16">
        <v>11732814</v>
      </c>
      <c r="AB11" s="17">
        <f t="shared" si="1"/>
        <v>5.506089236176228E-2</v>
      </c>
      <c r="AD11" s="13" t="s">
        <v>145</v>
      </c>
      <c r="AE11" s="16">
        <v>10372106</v>
      </c>
      <c r="AF11" s="17">
        <f t="shared" si="2"/>
        <v>4.8977282673025466E-2</v>
      </c>
      <c r="AH11" s="13" t="s">
        <v>81</v>
      </c>
      <c r="AI11" s="16">
        <v>14107207</v>
      </c>
      <c r="AJ11" s="17">
        <f t="shared" si="3"/>
        <v>6.2422405391630818E-2</v>
      </c>
      <c r="AL11" s="13" t="s">
        <v>40</v>
      </c>
      <c r="AM11" s="16">
        <v>11884</v>
      </c>
      <c r="AN11" s="17">
        <f t="shared" si="9"/>
        <v>5.2696225151761047E-2</v>
      </c>
      <c r="AP11" s="13" t="s">
        <v>4</v>
      </c>
      <c r="AQ11" s="42">
        <v>9239</v>
      </c>
      <c r="AR11" s="17">
        <f t="shared" si="10"/>
        <v>3.9755930686380399E-2</v>
      </c>
      <c r="AT11" s="13" t="s">
        <v>40</v>
      </c>
      <c r="AU11" s="42">
        <v>10202</v>
      </c>
      <c r="AV11" s="17">
        <f t="shared" si="11"/>
        <v>4.7180587606887016E-2</v>
      </c>
      <c r="AX11" s="13" t="s">
        <v>4</v>
      </c>
      <c r="AY11" s="42">
        <v>8970</v>
      </c>
      <c r="AZ11" s="17">
        <f t="shared" si="12"/>
        <v>4.2844655881467894E-2</v>
      </c>
      <c r="BB11" s="13" t="s">
        <v>4</v>
      </c>
      <c r="BC11" s="42">
        <v>9700</v>
      </c>
      <c r="BD11" s="17">
        <f t="shared" si="13"/>
        <v>4.6234068312027532E-2</v>
      </c>
      <c r="BF11" s="13" t="s">
        <v>43</v>
      </c>
      <c r="BG11" s="42">
        <v>9541</v>
      </c>
      <c r="BH11" s="17">
        <f t="shared" si="14"/>
        <v>4.7991267913101654E-2</v>
      </c>
      <c r="BJ11" s="13" t="s">
        <v>4</v>
      </c>
      <c r="BK11" s="42">
        <v>9310</v>
      </c>
      <c r="BL11" s="17">
        <f t="shared" si="15"/>
        <v>4.6859035338054467E-2</v>
      </c>
    </row>
    <row r="12" spans="2:64" s="12" customFormat="1" ht="12.75" customHeight="1" x14ac:dyDescent="0.2">
      <c r="B12" s="13" t="s">
        <v>166</v>
      </c>
      <c r="C12" s="16">
        <v>13704752</v>
      </c>
      <c r="D12" s="17">
        <f t="shared" si="4"/>
        <v>5.7050832458100977E-2</v>
      </c>
      <c r="F12" s="13" t="s">
        <v>179</v>
      </c>
      <c r="G12" s="16">
        <v>10620641</v>
      </c>
      <c r="H12" s="17">
        <f t="shared" si="5"/>
        <v>5.0532833475458262E-2</v>
      </c>
      <c r="J12" s="13" t="s">
        <v>179</v>
      </c>
      <c r="K12" s="16">
        <v>11713571</v>
      </c>
      <c r="L12" s="17">
        <f t="shared" si="6"/>
        <v>5.1993048566881236E-2</v>
      </c>
      <c r="N12" s="13" t="s">
        <v>145</v>
      </c>
      <c r="O12" s="16">
        <v>12130526</v>
      </c>
      <c r="P12" s="17">
        <f t="shared" si="7"/>
        <v>5.2582996710545164E-2</v>
      </c>
      <c r="R12" s="13" t="s">
        <v>145</v>
      </c>
      <c r="S12" s="16">
        <v>12740183</v>
      </c>
      <c r="T12" s="17">
        <f t="shared" si="0"/>
        <v>5.3914719936646628E-2</v>
      </c>
      <c r="V12" s="13" t="s">
        <v>139</v>
      </c>
      <c r="W12" s="16">
        <v>8708568</v>
      </c>
      <c r="X12" s="17">
        <f t="shared" si="8"/>
        <v>4.3935987121238522E-2</v>
      </c>
      <c r="Z12" s="13" t="s">
        <v>139</v>
      </c>
      <c r="AA12" s="16">
        <v>10426210</v>
      </c>
      <c r="AB12" s="17">
        <f t="shared" si="1"/>
        <v>4.892913384215667E-2</v>
      </c>
      <c r="AD12" s="13" t="s">
        <v>139</v>
      </c>
      <c r="AE12" s="16">
        <v>8933945</v>
      </c>
      <c r="AF12" s="17">
        <f t="shared" si="2"/>
        <v>4.2186258957463647E-2</v>
      </c>
      <c r="AH12" s="13" t="s">
        <v>40</v>
      </c>
      <c r="AI12" s="16">
        <v>12285131</v>
      </c>
      <c r="AJ12" s="17">
        <f t="shared" si="3"/>
        <v>5.435997554805079E-2</v>
      </c>
      <c r="AL12" s="13" t="s">
        <v>4</v>
      </c>
      <c r="AM12" s="16">
        <v>10375</v>
      </c>
      <c r="AN12" s="17">
        <f t="shared" si="9"/>
        <v>4.6004992927425187E-2</v>
      </c>
      <c r="AP12" s="13" t="s">
        <v>43</v>
      </c>
      <c r="AQ12" s="42">
        <v>8962</v>
      </c>
      <c r="AR12" s="17">
        <f t="shared" si="10"/>
        <v>3.8563984285240951E-2</v>
      </c>
      <c r="AT12" s="13" t="s">
        <v>4</v>
      </c>
      <c r="AU12" s="42">
        <v>9673</v>
      </c>
      <c r="AV12" s="17">
        <f t="shared" si="11"/>
        <v>4.4734152511411301E-2</v>
      </c>
      <c r="AX12" s="13" t="s">
        <v>43</v>
      </c>
      <c r="AY12" s="42">
        <v>6921</v>
      </c>
      <c r="AZ12" s="17">
        <f t="shared" si="12"/>
        <v>3.305773281556737E-2</v>
      </c>
      <c r="BB12" s="13" t="s">
        <v>40</v>
      </c>
      <c r="BC12" s="42">
        <v>7661</v>
      </c>
      <c r="BD12" s="17">
        <f t="shared" si="13"/>
        <v>3.6515381168911641E-2</v>
      </c>
      <c r="BF12" s="13" t="s">
        <v>4</v>
      </c>
      <c r="BG12" s="42">
        <v>8025</v>
      </c>
      <c r="BH12" s="17">
        <f t="shared" si="14"/>
        <v>4.0365781888967694E-2</v>
      </c>
      <c r="BJ12" s="13" t="s">
        <v>62</v>
      </c>
      <c r="BK12" s="42">
        <v>8606</v>
      </c>
      <c r="BL12" s="17">
        <f t="shared" si="15"/>
        <v>4.3315666822695678E-2</v>
      </c>
    </row>
    <row r="13" spans="2:64" s="12" customFormat="1" ht="12.75" customHeight="1" x14ac:dyDescent="0.2">
      <c r="B13" s="13" t="s">
        <v>139</v>
      </c>
      <c r="C13" s="16">
        <v>10909224</v>
      </c>
      <c r="D13" s="17">
        <f t="shared" si="4"/>
        <v>4.5413467582039728E-2</v>
      </c>
      <c r="F13" s="13" t="s">
        <v>139</v>
      </c>
      <c r="G13" s="16">
        <v>9211111</v>
      </c>
      <c r="H13" s="17">
        <f t="shared" si="5"/>
        <v>4.382631314691475E-2</v>
      </c>
      <c r="J13" s="13" t="s">
        <v>139</v>
      </c>
      <c r="K13" s="16">
        <v>9160716</v>
      </c>
      <c r="L13" s="17">
        <f t="shared" si="6"/>
        <v>4.0661686508359066E-2</v>
      </c>
      <c r="N13" s="13" t="s">
        <v>139</v>
      </c>
      <c r="O13" s="16">
        <v>9387780</v>
      </c>
      <c r="P13" s="17">
        <f t="shared" si="7"/>
        <v>4.0693833462730443E-2</v>
      </c>
      <c r="R13" s="13" t="s">
        <v>179</v>
      </c>
      <c r="S13" s="16">
        <v>12540687</v>
      </c>
      <c r="T13" s="17">
        <f t="shared" si="0"/>
        <v>5.3070480025141337E-2</v>
      </c>
      <c r="V13" s="13" t="s">
        <v>143</v>
      </c>
      <c r="W13" s="16">
        <v>6679157</v>
      </c>
      <c r="X13" s="17">
        <f t="shared" si="8"/>
        <v>3.3697314636887507E-2</v>
      </c>
      <c r="Z13" s="13" t="s">
        <v>143</v>
      </c>
      <c r="AA13" s="16">
        <v>6254472</v>
      </c>
      <c r="AB13" s="17">
        <f t="shared" si="1"/>
        <v>2.9351595411949434E-2</v>
      </c>
      <c r="AD13" s="13" t="s">
        <v>143</v>
      </c>
      <c r="AE13" s="16">
        <v>6525879</v>
      </c>
      <c r="AF13" s="17">
        <f t="shared" si="2"/>
        <v>3.0815325303555588E-2</v>
      </c>
      <c r="AH13" s="13" t="s">
        <v>87</v>
      </c>
      <c r="AI13" s="16">
        <v>7011669</v>
      </c>
      <c r="AJ13" s="17">
        <f t="shared" si="3"/>
        <v>3.1025648435578403E-2</v>
      </c>
      <c r="AL13" s="13" t="s">
        <v>36</v>
      </c>
      <c r="AM13" s="16">
        <v>6719</v>
      </c>
      <c r="AN13" s="17">
        <f t="shared" si="9"/>
        <v>2.9793498552228414E-2</v>
      </c>
      <c r="AP13" s="13" t="s">
        <v>40</v>
      </c>
      <c r="AQ13" s="42">
        <v>7046</v>
      </c>
      <c r="AR13" s="17">
        <f t="shared" si="10"/>
        <v>3.0319329756059776E-2</v>
      </c>
      <c r="AT13" s="13" t="s">
        <v>43</v>
      </c>
      <c r="AU13" s="42">
        <v>6668</v>
      </c>
      <c r="AV13" s="17">
        <f t="shared" si="11"/>
        <v>3.0837106269625821E-2</v>
      </c>
      <c r="AX13" s="13" t="s">
        <v>40</v>
      </c>
      <c r="AY13" s="42">
        <v>6175</v>
      </c>
      <c r="AZ13" s="17">
        <f t="shared" si="12"/>
        <v>2.9494509483619202E-2</v>
      </c>
      <c r="BB13" s="13" t="s">
        <v>43</v>
      </c>
      <c r="BC13" s="42">
        <v>4777</v>
      </c>
      <c r="BD13" s="17">
        <f t="shared" si="13"/>
        <v>2.2769087043974796E-2</v>
      </c>
      <c r="BF13" s="13" t="s">
        <v>40</v>
      </c>
      <c r="BG13" s="42">
        <v>6195</v>
      </c>
      <c r="BH13" s="17">
        <f t="shared" si="14"/>
        <v>3.1160874617090946E-2</v>
      </c>
      <c r="BJ13" s="13" t="s">
        <v>64</v>
      </c>
      <c r="BK13" s="42">
        <v>8402</v>
      </c>
      <c r="BL13" s="17">
        <f t="shared" si="15"/>
        <v>4.2288895264267844E-2</v>
      </c>
    </row>
    <row r="14" spans="2:64" s="12" customFormat="1" ht="12.75" customHeight="1" x14ac:dyDescent="0.2">
      <c r="B14" s="13" t="s">
        <v>179</v>
      </c>
      <c r="C14" s="16">
        <v>10062257</v>
      </c>
      <c r="D14" s="17">
        <f t="shared" si="4"/>
        <v>4.1887670660319405E-2</v>
      </c>
      <c r="F14" s="13" t="s">
        <v>138</v>
      </c>
      <c r="G14" s="16">
        <v>5919444</v>
      </c>
      <c r="H14" s="17">
        <f t="shared" si="5"/>
        <v>2.8164616233549423E-2</v>
      </c>
      <c r="J14" s="13" t="s">
        <v>138</v>
      </c>
      <c r="K14" s="16">
        <v>5646563</v>
      </c>
      <c r="L14" s="17">
        <f t="shared" si="6"/>
        <v>2.506340929635844E-2</v>
      </c>
      <c r="N14" s="13" t="s">
        <v>138</v>
      </c>
      <c r="O14" s="16">
        <v>5917176</v>
      </c>
      <c r="P14" s="17">
        <f t="shared" si="7"/>
        <v>2.564957580105898E-2</v>
      </c>
      <c r="R14" s="13" t="s">
        <v>139</v>
      </c>
      <c r="S14" s="16">
        <v>9324198</v>
      </c>
      <c r="T14" s="17">
        <f t="shared" si="0"/>
        <v>3.9458736487838569E-2</v>
      </c>
      <c r="V14" s="13" t="s">
        <v>155</v>
      </c>
      <c r="W14" s="16">
        <v>5208698</v>
      </c>
      <c r="X14" s="17">
        <f t="shared" si="8"/>
        <v>2.6278635964767212E-2</v>
      </c>
      <c r="Z14" s="13" t="s">
        <v>155</v>
      </c>
      <c r="AA14" s="16">
        <v>5864325</v>
      </c>
      <c r="AB14" s="17">
        <f t="shared" si="1"/>
        <v>2.7520675568486093E-2</v>
      </c>
      <c r="AD14" s="13" t="s">
        <v>155</v>
      </c>
      <c r="AE14" s="16">
        <v>5321823</v>
      </c>
      <c r="AF14" s="17">
        <f t="shared" si="2"/>
        <v>2.5129749870162182E-2</v>
      </c>
      <c r="AH14" s="13" t="s">
        <v>82</v>
      </c>
      <c r="AI14" s="16">
        <v>6689659</v>
      </c>
      <c r="AJ14" s="17">
        <f t="shared" si="3"/>
        <v>2.9600799508348579E-2</v>
      </c>
      <c r="AL14" s="13" t="s">
        <v>74</v>
      </c>
      <c r="AM14" s="16">
        <v>5906</v>
      </c>
      <c r="AN14" s="17">
        <f t="shared" si="9"/>
        <v>2.6188480793192592E-2</v>
      </c>
      <c r="AP14" s="13" t="s">
        <v>36</v>
      </c>
      <c r="AQ14" s="42">
        <v>6183</v>
      </c>
      <c r="AR14" s="17">
        <f t="shared" si="10"/>
        <v>2.6605792773448426E-2</v>
      </c>
      <c r="AT14" s="13" t="s">
        <v>36</v>
      </c>
      <c r="AU14" s="42">
        <v>5850</v>
      </c>
      <c r="AV14" s="17">
        <f t="shared" si="11"/>
        <v>2.7054149921612335E-2</v>
      </c>
      <c r="AX14" s="13" t="s">
        <v>51</v>
      </c>
      <c r="AY14" s="42">
        <v>5679</v>
      </c>
      <c r="AZ14" s="17">
        <f t="shared" si="12"/>
        <v>2.7125395847364123E-2</v>
      </c>
      <c r="BB14" s="13" t="s">
        <v>10</v>
      </c>
      <c r="BC14" s="42">
        <v>4085</v>
      </c>
      <c r="BD14" s="17">
        <f t="shared" si="13"/>
        <v>1.9470739077797162E-2</v>
      </c>
      <c r="BF14" s="13" t="s">
        <v>10</v>
      </c>
      <c r="BG14" s="42">
        <v>3910</v>
      </c>
      <c r="BH14" s="17">
        <f t="shared" si="14"/>
        <v>1.9667315537179274E-2</v>
      </c>
      <c r="BJ14" s="13" t="s">
        <v>40</v>
      </c>
      <c r="BK14" s="42">
        <v>6850</v>
      </c>
      <c r="BL14" s="17">
        <f t="shared" si="15"/>
        <v>3.4477378309954149E-2</v>
      </c>
    </row>
    <row r="15" spans="2:64" s="12" customFormat="1" ht="12.75" customHeight="1" x14ac:dyDescent="0.2">
      <c r="B15" s="13" t="s">
        <v>138</v>
      </c>
      <c r="C15" s="16">
        <v>6105346</v>
      </c>
      <c r="D15" s="17">
        <f t="shared" si="4"/>
        <v>2.541564208857898E-2</v>
      </c>
      <c r="F15" s="13" t="s">
        <v>83</v>
      </c>
      <c r="G15" s="16">
        <v>2754269</v>
      </c>
      <c r="H15" s="17">
        <f t="shared" si="5"/>
        <v>1.3104766155227068E-2</v>
      </c>
      <c r="J15" s="13" t="s">
        <v>143</v>
      </c>
      <c r="K15" s="16">
        <v>5229244</v>
      </c>
      <c r="L15" s="17">
        <f t="shared" si="6"/>
        <v>2.3211054703990125E-2</v>
      </c>
      <c r="N15" s="13" t="s">
        <v>143</v>
      </c>
      <c r="O15" s="16">
        <v>5405233</v>
      </c>
      <c r="P15" s="17">
        <f t="shared" si="7"/>
        <v>2.3430422477865361E-2</v>
      </c>
      <c r="R15" s="13" t="s">
        <v>143</v>
      </c>
      <c r="S15" s="16">
        <v>5231852</v>
      </c>
      <c r="T15" s="17">
        <f t="shared" si="0"/>
        <v>2.2140485370577844E-2</v>
      </c>
      <c r="V15" s="13" t="s">
        <v>138</v>
      </c>
      <c r="W15" s="16">
        <v>5007646</v>
      </c>
      <c r="X15" s="17">
        <f t="shared" si="8"/>
        <v>2.5264299499495393E-2</v>
      </c>
      <c r="Z15" s="13" t="s">
        <v>138</v>
      </c>
      <c r="AA15" s="16">
        <v>4879555</v>
      </c>
      <c r="AB15" s="17">
        <f t="shared" si="1"/>
        <v>2.2899250991986999E-2</v>
      </c>
      <c r="AD15" s="13" t="s">
        <v>138</v>
      </c>
      <c r="AE15" s="16">
        <v>4610619</v>
      </c>
      <c r="AF15" s="17">
        <f t="shared" si="2"/>
        <v>2.1771430995848093E-2</v>
      </c>
      <c r="AH15" s="13" t="s">
        <v>86</v>
      </c>
      <c r="AI15" s="16">
        <v>5545691</v>
      </c>
      <c r="AJ15" s="17">
        <f t="shared" si="3"/>
        <v>2.4538902121356728E-2</v>
      </c>
      <c r="AL15" s="13" t="s">
        <v>49</v>
      </c>
      <c r="AM15" s="16">
        <v>4732</v>
      </c>
      <c r="AN15" s="17">
        <f t="shared" si="9"/>
        <v>2.0982710991091658E-2</v>
      </c>
      <c r="AP15" s="13" t="s">
        <v>10</v>
      </c>
      <c r="AQ15" s="42">
        <v>5095</v>
      </c>
      <c r="AR15" s="17">
        <f t="shared" si="10"/>
        <v>2.1924068280886257E-2</v>
      </c>
      <c r="AT15" s="13" t="s">
        <v>10</v>
      </c>
      <c r="AU15" s="42">
        <v>4366</v>
      </c>
      <c r="AV15" s="17">
        <f t="shared" si="11"/>
        <v>2.0191182659446062E-2</v>
      </c>
      <c r="AX15" s="13" t="s">
        <v>17</v>
      </c>
      <c r="AY15" s="42">
        <v>3479</v>
      </c>
      <c r="AZ15" s="17">
        <f t="shared" si="12"/>
        <v>1.6617230525264974E-2</v>
      </c>
      <c r="BB15" s="13" t="s">
        <v>58</v>
      </c>
      <c r="BC15" s="42">
        <v>3828</v>
      </c>
      <c r="BD15" s="17">
        <f t="shared" si="13"/>
        <v>1.8245774587468185E-2</v>
      </c>
      <c r="BF15" s="13" t="s">
        <v>49</v>
      </c>
      <c r="BG15" s="42">
        <v>3794</v>
      </c>
      <c r="BH15" s="17">
        <f t="shared" si="14"/>
        <v>1.908383507622971E-2</v>
      </c>
      <c r="BJ15" s="13" t="s">
        <v>17</v>
      </c>
      <c r="BK15" s="42">
        <v>4314</v>
      </c>
      <c r="BL15" s="17">
        <f t="shared" si="15"/>
        <v>2.1713198544400319E-2</v>
      </c>
    </row>
    <row r="16" spans="2:64" s="12" customFormat="1" ht="12.75" customHeight="1" x14ac:dyDescent="0.2">
      <c r="B16" s="13" t="s">
        <v>281</v>
      </c>
      <c r="C16" s="16">
        <v>5145184</v>
      </c>
      <c r="D16" s="17">
        <f t="shared" si="4"/>
        <v>2.1418631314897327E-2</v>
      </c>
      <c r="F16" s="13" t="s">
        <v>189</v>
      </c>
      <c r="G16" s="16">
        <v>2627821</v>
      </c>
      <c r="H16" s="17">
        <f t="shared" si="5"/>
        <v>1.2503128671453277E-2</v>
      </c>
      <c r="J16" s="13" t="s">
        <v>189</v>
      </c>
      <c r="K16" s="16">
        <v>4132109</v>
      </c>
      <c r="L16" s="17">
        <f t="shared" si="6"/>
        <v>1.834119961544153E-2</v>
      </c>
      <c r="N16" s="13" t="s">
        <v>189</v>
      </c>
      <c r="O16" s="16">
        <v>3383909</v>
      </c>
      <c r="P16" s="17">
        <f t="shared" si="7"/>
        <v>1.4668455087255424E-2</v>
      </c>
      <c r="R16" s="13" t="s">
        <v>138</v>
      </c>
      <c r="S16" s="16">
        <v>5018046</v>
      </c>
      <c r="T16" s="17">
        <f t="shared" si="0"/>
        <v>2.1235687487315517E-2</v>
      </c>
      <c r="V16" s="13" t="s">
        <v>166</v>
      </c>
      <c r="W16" s="16">
        <v>3405297</v>
      </c>
      <c r="X16" s="17">
        <f t="shared" si="8"/>
        <v>1.7180216671213014E-2</v>
      </c>
      <c r="Z16" s="13" t="s">
        <v>83</v>
      </c>
      <c r="AA16" s="16">
        <v>2896198</v>
      </c>
      <c r="AB16" s="17">
        <f t="shared" si="1"/>
        <v>1.3591560075558276E-2</v>
      </c>
      <c r="AD16" s="13" t="s">
        <v>83</v>
      </c>
      <c r="AE16" s="16">
        <v>3251964</v>
      </c>
      <c r="AF16" s="17">
        <f t="shared" si="2"/>
        <v>1.5355836131109976E-2</v>
      </c>
      <c r="AH16" s="13" t="s">
        <v>99</v>
      </c>
      <c r="AI16" s="16">
        <v>4869441</v>
      </c>
      <c r="AJ16" s="17">
        <f t="shared" si="3"/>
        <v>2.1546591053255841E-2</v>
      </c>
      <c r="AL16" s="13" t="s">
        <v>17</v>
      </c>
      <c r="AM16" s="16">
        <v>4406</v>
      </c>
      <c r="AN16" s="17">
        <f t="shared" si="9"/>
        <v>1.9537156514528708E-2</v>
      </c>
      <c r="AP16" s="13" t="s">
        <v>19</v>
      </c>
      <c r="AQ16" s="42">
        <v>4460</v>
      </c>
      <c r="AR16" s="17">
        <f t="shared" si="10"/>
        <v>1.9191627975025067E-2</v>
      </c>
      <c r="AT16" s="13" t="s">
        <v>17</v>
      </c>
      <c r="AU16" s="42">
        <v>4172</v>
      </c>
      <c r="AV16" s="17">
        <f t="shared" si="11"/>
        <v>1.9294002303071225E-2</v>
      </c>
      <c r="AX16" s="13" t="s">
        <v>49</v>
      </c>
      <c r="AY16" s="42">
        <v>3352</v>
      </c>
      <c r="AZ16" s="17">
        <f t="shared" si="12"/>
        <v>1.6010622799852884E-2</v>
      </c>
      <c r="BB16" s="13" t="s">
        <v>48</v>
      </c>
      <c r="BC16" s="42">
        <v>3794</v>
      </c>
      <c r="BD16" s="17">
        <f t="shared" si="13"/>
        <v>1.8083717028436336E-2</v>
      </c>
      <c r="BF16" s="13" t="s">
        <v>17</v>
      </c>
      <c r="BG16" s="42">
        <v>3635</v>
      </c>
      <c r="BH16" s="17">
        <f t="shared" si="14"/>
        <v>1.828406444441091E-2</v>
      </c>
      <c r="BJ16" s="13" t="s">
        <v>63</v>
      </c>
      <c r="BK16" s="42">
        <v>4254</v>
      </c>
      <c r="BL16" s="17">
        <f t="shared" si="15"/>
        <v>2.1411206909568607E-2</v>
      </c>
    </row>
    <row r="17" spans="2:64" s="12" customFormat="1" ht="12.75" customHeight="1" x14ac:dyDescent="0.2">
      <c r="B17" s="13" t="s">
        <v>83</v>
      </c>
      <c r="C17" s="16">
        <v>2971880</v>
      </c>
      <c r="D17" s="17">
        <f t="shared" si="4"/>
        <v>1.2371491871256125E-2</v>
      </c>
      <c r="F17" s="13" t="s">
        <v>88</v>
      </c>
      <c r="G17" s="16">
        <v>1781628</v>
      </c>
      <c r="H17" s="17">
        <f t="shared" si="5"/>
        <v>8.4769564322166382E-3</v>
      </c>
      <c r="J17" s="13" t="s">
        <v>83</v>
      </c>
      <c r="K17" s="16">
        <v>2302681</v>
      </c>
      <c r="L17" s="17">
        <f t="shared" si="6"/>
        <v>1.0220914276870363E-2</v>
      </c>
      <c r="N17" s="13" t="s">
        <v>83</v>
      </c>
      <c r="O17" s="16">
        <v>2363633</v>
      </c>
      <c r="P17" s="17">
        <f t="shared" si="7"/>
        <v>1.0245796947629147E-2</v>
      </c>
      <c r="R17" s="13" t="s">
        <v>83</v>
      </c>
      <c r="S17" s="16">
        <v>2303357</v>
      </c>
      <c r="T17" s="17">
        <f t="shared" si="0"/>
        <v>9.7474932321705721E-3</v>
      </c>
      <c r="V17" s="13" t="s">
        <v>83</v>
      </c>
      <c r="W17" s="16">
        <v>2528851</v>
      </c>
      <c r="X17" s="17">
        <f t="shared" si="8"/>
        <v>1.2758419635413212E-2</v>
      </c>
      <c r="Z17" s="13" t="s">
        <v>144</v>
      </c>
      <c r="AA17" s="16">
        <v>1174403</v>
      </c>
      <c r="AB17" s="17">
        <f t="shared" si="1"/>
        <v>5.5113527899045113E-3</v>
      </c>
      <c r="AD17" s="13" t="s">
        <v>144</v>
      </c>
      <c r="AE17" s="16">
        <v>1874741</v>
      </c>
      <c r="AF17" s="17">
        <f t="shared" si="2"/>
        <v>8.852562815662551E-3</v>
      </c>
      <c r="AH17" s="13" t="s">
        <v>83</v>
      </c>
      <c r="AI17" s="16">
        <v>3477410</v>
      </c>
      <c r="AJ17" s="17">
        <f t="shared" si="3"/>
        <v>1.5387049806025455E-2</v>
      </c>
      <c r="AL17" s="13" t="s">
        <v>39</v>
      </c>
      <c r="AM17" s="16">
        <v>4120</v>
      </c>
      <c r="AN17" s="17">
        <f t="shared" si="9"/>
        <v>1.8268970685396797E-2</v>
      </c>
      <c r="AP17" s="13" t="s">
        <v>17</v>
      </c>
      <c r="AQ17" s="42">
        <v>4219</v>
      </c>
      <c r="AR17" s="17">
        <f t="shared" si="10"/>
        <v>1.8154591575477746E-2</v>
      </c>
      <c r="AT17" s="13" t="s">
        <v>19</v>
      </c>
      <c r="AU17" s="42">
        <v>4108</v>
      </c>
      <c r="AV17" s="17">
        <f t="shared" si="11"/>
        <v>1.8998025278287773E-2</v>
      </c>
      <c r="AX17" s="13" t="s">
        <v>3</v>
      </c>
      <c r="AY17" s="42">
        <v>3318</v>
      </c>
      <c r="AZ17" s="17">
        <f t="shared" si="12"/>
        <v>1.5848223881238625E-2</v>
      </c>
      <c r="BB17" s="13" t="s">
        <v>39</v>
      </c>
      <c r="BC17" s="42">
        <v>3398</v>
      </c>
      <c r="BD17" s="17">
        <f t="shared" si="13"/>
        <v>1.6196223105594799E-2</v>
      </c>
      <c r="BF17" s="13" t="s">
        <v>58</v>
      </c>
      <c r="BG17" s="42">
        <v>3587</v>
      </c>
      <c r="BH17" s="17">
        <f t="shared" si="14"/>
        <v>1.8042624253673159E-2</v>
      </c>
      <c r="BJ17" s="13" t="s">
        <v>58</v>
      </c>
      <c r="BK17" s="42">
        <v>3662</v>
      </c>
      <c r="BL17" s="17">
        <f t="shared" si="15"/>
        <v>1.843155611256235E-2</v>
      </c>
    </row>
    <row r="18" spans="2:64" s="12" customFormat="1" ht="12.75" customHeight="1" x14ac:dyDescent="0.2">
      <c r="B18" s="13" t="s">
        <v>189</v>
      </c>
      <c r="C18" s="16">
        <v>2383094</v>
      </c>
      <c r="D18" s="17">
        <f t="shared" si="4"/>
        <v>9.9204638307869904E-3</v>
      </c>
      <c r="F18" s="13" t="s">
        <v>144</v>
      </c>
      <c r="G18" s="16">
        <v>1551263</v>
      </c>
      <c r="H18" s="17">
        <f t="shared" si="5"/>
        <v>7.3808835884425252E-3</v>
      </c>
      <c r="J18" s="13" t="s">
        <v>88</v>
      </c>
      <c r="K18" s="16">
        <v>1510323</v>
      </c>
      <c r="L18" s="17">
        <f t="shared" si="6"/>
        <v>6.703873403821752E-3</v>
      </c>
      <c r="N18" s="13" t="s">
        <v>88</v>
      </c>
      <c r="O18" s="16">
        <v>1568049</v>
      </c>
      <c r="P18" s="17">
        <f t="shared" si="7"/>
        <v>6.7971261434972927E-3</v>
      </c>
      <c r="R18" s="13" t="s">
        <v>144</v>
      </c>
      <c r="S18" s="16">
        <v>1537187</v>
      </c>
      <c r="T18" s="17">
        <f t="shared" si="0"/>
        <v>6.505166102814537E-3</v>
      </c>
      <c r="V18" s="13" t="s">
        <v>183</v>
      </c>
      <c r="W18" s="16">
        <v>1858088</v>
      </c>
      <c r="X18" s="17">
        <f t="shared" si="8"/>
        <v>9.3743231307521335E-3</v>
      </c>
      <c r="Z18" s="13" t="s">
        <v>151</v>
      </c>
      <c r="AA18" s="16">
        <v>1036808</v>
      </c>
      <c r="AB18" s="17">
        <f t="shared" si="1"/>
        <v>4.8656335716064387E-3</v>
      </c>
      <c r="AD18" s="13" t="s">
        <v>164</v>
      </c>
      <c r="AE18" s="16">
        <v>1520711</v>
      </c>
      <c r="AF18" s="17">
        <f t="shared" si="2"/>
        <v>7.1808263925358289E-3</v>
      </c>
      <c r="AH18" s="13" t="s">
        <v>85</v>
      </c>
      <c r="AI18" s="16">
        <v>2077290</v>
      </c>
      <c r="AJ18" s="17">
        <f t="shared" si="3"/>
        <v>9.1917158723183682E-3</v>
      </c>
      <c r="AL18" s="13" t="s">
        <v>14</v>
      </c>
      <c r="AM18" s="16">
        <v>3730</v>
      </c>
      <c r="AN18" s="17">
        <f t="shared" si="9"/>
        <v>1.6539626372944188E-2</v>
      </c>
      <c r="AP18" s="13" t="s">
        <v>3</v>
      </c>
      <c r="AQ18" s="42">
        <v>3954</v>
      </c>
      <c r="AR18" s="17">
        <f t="shared" si="10"/>
        <v>1.7014281841535674E-2</v>
      </c>
      <c r="AT18" s="13" t="s">
        <v>3</v>
      </c>
      <c r="AU18" s="42">
        <v>3396</v>
      </c>
      <c r="AV18" s="17">
        <f t="shared" si="11"/>
        <v>1.5705280877571878E-2</v>
      </c>
      <c r="AX18" s="13" t="s">
        <v>14</v>
      </c>
      <c r="AY18" s="42">
        <v>3055</v>
      </c>
      <c r="AZ18" s="17">
        <f t="shared" si="12"/>
        <v>1.4592020481369501E-2</v>
      </c>
      <c r="BB18" s="13" t="s">
        <v>49</v>
      </c>
      <c r="BC18" s="42">
        <v>3312</v>
      </c>
      <c r="BD18" s="17">
        <f t="shared" si="13"/>
        <v>1.5786312809220122E-2</v>
      </c>
      <c r="BF18" s="13" t="s">
        <v>39</v>
      </c>
      <c r="BG18" s="42">
        <v>3016</v>
      </c>
      <c r="BH18" s="17">
        <f t="shared" si="14"/>
        <v>1.5170491984688669E-2</v>
      </c>
      <c r="BJ18" s="13" t="s">
        <v>19</v>
      </c>
      <c r="BK18" s="42">
        <v>3636</v>
      </c>
      <c r="BL18" s="17">
        <f t="shared" si="15"/>
        <v>1.8300693070801941E-2</v>
      </c>
    </row>
    <row r="19" spans="2:64" s="12" customFormat="1" ht="12.75" customHeight="1" x14ac:dyDescent="0.2">
      <c r="B19" s="13" t="s">
        <v>88</v>
      </c>
      <c r="C19" s="16">
        <v>1854591</v>
      </c>
      <c r="D19" s="17">
        <f t="shared" si="4"/>
        <v>7.7203849014781112E-3</v>
      </c>
      <c r="F19" s="13" t="s">
        <v>148</v>
      </c>
      <c r="G19" s="16">
        <v>1346954</v>
      </c>
      <c r="H19" s="17">
        <f t="shared" si="5"/>
        <v>6.4087847598937207E-3</v>
      </c>
      <c r="J19" s="13" t="s">
        <v>144</v>
      </c>
      <c r="K19" s="16">
        <v>1486206</v>
      </c>
      <c r="L19" s="17">
        <f t="shared" si="6"/>
        <v>6.5968252327484331E-3</v>
      </c>
      <c r="N19" s="13" t="s">
        <v>144</v>
      </c>
      <c r="O19" s="16">
        <v>1528397</v>
      </c>
      <c r="P19" s="17">
        <f t="shared" si="7"/>
        <v>6.6252439855787873E-3</v>
      </c>
      <c r="R19" s="13" t="s">
        <v>151</v>
      </c>
      <c r="S19" s="16">
        <v>1445630</v>
      </c>
      <c r="T19" s="17">
        <f t="shared" si="0"/>
        <v>6.1177093438936053E-3</v>
      </c>
      <c r="V19" s="13" t="s">
        <v>144</v>
      </c>
      <c r="W19" s="16">
        <v>1620497</v>
      </c>
      <c r="X19" s="17">
        <f t="shared" si="8"/>
        <v>8.1756421172810116E-3</v>
      </c>
      <c r="Z19" s="13" t="s">
        <v>178</v>
      </c>
      <c r="AA19" s="16">
        <v>1006969</v>
      </c>
      <c r="AB19" s="17">
        <f t="shared" si="1"/>
        <v>4.7256022059696343E-3</v>
      </c>
      <c r="AD19" s="13" t="s">
        <v>151</v>
      </c>
      <c r="AE19" s="16">
        <v>916568</v>
      </c>
      <c r="AF19" s="17">
        <f t="shared" si="2"/>
        <v>4.3280516054357331E-3</v>
      </c>
      <c r="AH19" s="13" t="s">
        <v>92</v>
      </c>
      <c r="AI19" s="16">
        <v>1673490</v>
      </c>
      <c r="AJ19" s="17">
        <f t="shared" si="3"/>
        <v>7.4049577069961658E-3</v>
      </c>
      <c r="AL19" s="13" t="s">
        <v>48</v>
      </c>
      <c r="AM19" s="16">
        <v>3725</v>
      </c>
      <c r="AN19" s="17">
        <f t="shared" si="9"/>
        <v>1.6517455292015308E-2</v>
      </c>
      <c r="AP19" s="13" t="s">
        <v>14</v>
      </c>
      <c r="AQ19" s="42">
        <v>3453</v>
      </c>
      <c r="AR19" s="17">
        <f t="shared" si="10"/>
        <v>1.485845098604519E-2</v>
      </c>
      <c r="AT19" s="13" t="s">
        <v>14</v>
      </c>
      <c r="AU19" s="42">
        <v>3235</v>
      </c>
      <c r="AV19" s="17">
        <f t="shared" si="11"/>
        <v>1.4960713674601009E-2</v>
      </c>
      <c r="AX19" s="13" t="s">
        <v>48</v>
      </c>
      <c r="AY19" s="42">
        <v>3054</v>
      </c>
      <c r="AZ19" s="17">
        <f t="shared" si="12"/>
        <v>1.4587244042586728E-2</v>
      </c>
      <c r="BB19" s="13" t="s">
        <v>3</v>
      </c>
      <c r="BC19" s="42">
        <v>3092</v>
      </c>
      <c r="BD19" s="17">
        <f t="shared" si="13"/>
        <v>1.4737705074308157E-2</v>
      </c>
      <c r="BF19" s="13" t="s">
        <v>14</v>
      </c>
      <c r="BG19" s="42">
        <v>2769</v>
      </c>
      <c r="BH19" s="17">
        <f t="shared" si="14"/>
        <v>1.3928081003183993E-2</v>
      </c>
      <c r="BJ19" s="13" t="s">
        <v>10</v>
      </c>
      <c r="BK19" s="42">
        <v>3430</v>
      </c>
      <c r="BL19" s="17">
        <f t="shared" si="15"/>
        <v>1.7263855124546382E-2</v>
      </c>
    </row>
    <row r="20" spans="2:64" s="12" customFormat="1" ht="12.75" customHeight="1" x14ac:dyDescent="0.2">
      <c r="B20" s="13" t="s">
        <v>144</v>
      </c>
      <c r="C20" s="16">
        <v>1473029</v>
      </c>
      <c r="D20" s="17">
        <f t="shared" si="4"/>
        <v>6.1319993740072071E-3</v>
      </c>
      <c r="F20" s="13" t="s">
        <v>190</v>
      </c>
      <c r="G20" s="16">
        <v>275914</v>
      </c>
      <c r="H20" s="17">
        <f t="shared" si="5"/>
        <v>1.3127942292322648E-3</v>
      </c>
      <c r="J20" s="13" t="s">
        <v>111</v>
      </c>
      <c r="K20" s="16">
        <v>805854</v>
      </c>
      <c r="L20" s="17">
        <f t="shared" si="6"/>
        <v>3.5769455924086267E-3</v>
      </c>
      <c r="N20" s="13" t="s">
        <v>111</v>
      </c>
      <c r="O20" s="16">
        <v>800282</v>
      </c>
      <c r="P20" s="17">
        <f t="shared" si="7"/>
        <v>3.4690355367531884E-3</v>
      </c>
      <c r="R20" s="13" t="s">
        <v>187</v>
      </c>
      <c r="S20" s="16">
        <v>1262000</v>
      </c>
      <c r="T20" s="17">
        <f t="shared" si="0"/>
        <v>5.3406121843028505E-3</v>
      </c>
      <c r="V20" s="13" t="s">
        <v>151</v>
      </c>
      <c r="W20" s="16">
        <v>1402534</v>
      </c>
      <c r="X20" s="17">
        <f t="shared" si="8"/>
        <v>7.0759872072077923E-3</v>
      </c>
      <c r="Z20" s="13" t="s">
        <v>111</v>
      </c>
      <c r="AA20" s="16">
        <v>823969</v>
      </c>
      <c r="AB20" s="17">
        <f t="shared" si="1"/>
        <v>3.866801981044693E-3</v>
      </c>
      <c r="AD20" s="13" t="s">
        <v>88</v>
      </c>
      <c r="AE20" s="16">
        <v>854748</v>
      </c>
      <c r="AF20" s="17">
        <f t="shared" si="2"/>
        <v>4.0361363844722727E-3</v>
      </c>
      <c r="AH20" s="13" t="s">
        <v>104</v>
      </c>
      <c r="AI20" s="16">
        <v>1092343</v>
      </c>
      <c r="AJ20" s="17">
        <f t="shared" si="3"/>
        <v>4.8334640281885834E-3</v>
      </c>
      <c r="AL20" s="13" t="s">
        <v>12</v>
      </c>
      <c r="AM20" s="16">
        <v>3079</v>
      </c>
      <c r="AN20" s="17">
        <f t="shared" si="9"/>
        <v>1.3652951636004062E-2</v>
      </c>
      <c r="AP20" s="13" t="s">
        <v>18</v>
      </c>
      <c r="AQ20" s="42">
        <v>3092</v>
      </c>
      <c r="AR20" s="17">
        <f t="shared" si="10"/>
        <v>1.3305047914524104E-2</v>
      </c>
      <c r="AT20" s="13" t="s">
        <v>18</v>
      </c>
      <c r="AU20" s="42">
        <v>3178</v>
      </c>
      <c r="AV20" s="17">
        <f t="shared" si="11"/>
        <v>1.4697109136903247E-2</v>
      </c>
      <c r="AX20" s="13" t="s">
        <v>10</v>
      </c>
      <c r="AY20" s="42">
        <v>2652</v>
      </c>
      <c r="AZ20" s="17">
        <f t="shared" si="12"/>
        <v>1.2667115651912248E-2</v>
      </c>
      <c r="BB20" s="13" t="s">
        <v>14</v>
      </c>
      <c r="BC20" s="42">
        <v>2950</v>
      </c>
      <c r="BD20" s="17">
        <f t="shared" si="13"/>
        <v>1.4060876445410434E-2</v>
      </c>
      <c r="BF20" s="13" t="s">
        <v>52</v>
      </c>
      <c r="BG20" s="42">
        <v>2309</v>
      </c>
      <c r="BH20" s="17">
        <f t="shared" si="14"/>
        <v>1.1614279175280549E-2</v>
      </c>
      <c r="BJ20" s="13" t="s">
        <v>52</v>
      </c>
      <c r="BK20" s="42">
        <v>2859</v>
      </c>
      <c r="BL20" s="17">
        <f t="shared" si="15"/>
        <v>1.4389901399731227E-2</v>
      </c>
    </row>
    <row r="21" spans="2:64" s="12" customFormat="1" ht="12.75" customHeight="1" x14ac:dyDescent="0.2">
      <c r="B21" s="13" t="s">
        <v>190</v>
      </c>
      <c r="C21" s="16">
        <v>308385</v>
      </c>
      <c r="D21" s="17">
        <f t="shared" si="4"/>
        <v>1.2837606231467355E-3</v>
      </c>
      <c r="F21" s="19" t="s">
        <v>35</v>
      </c>
      <c r="G21" s="20">
        <f>SUM(G6:G20)</f>
        <v>210173075</v>
      </c>
      <c r="H21" s="44"/>
      <c r="J21" s="13" t="s">
        <v>148</v>
      </c>
      <c r="K21" s="16">
        <v>494707</v>
      </c>
      <c r="L21" s="17">
        <f t="shared" si="6"/>
        <v>2.1958568465053154E-3</v>
      </c>
      <c r="N21" s="13" t="s">
        <v>148</v>
      </c>
      <c r="O21" s="16">
        <v>454569</v>
      </c>
      <c r="P21" s="17">
        <f t="shared" si="7"/>
        <v>1.9704504348546639E-3</v>
      </c>
      <c r="R21" s="13" t="s">
        <v>111</v>
      </c>
      <c r="S21" s="16">
        <v>802066</v>
      </c>
      <c r="T21" s="17">
        <f t="shared" si="0"/>
        <v>3.3942341142750004E-3</v>
      </c>
      <c r="V21" s="13" t="s">
        <v>148</v>
      </c>
      <c r="W21" s="16">
        <v>1136488</v>
      </c>
      <c r="X21" s="17">
        <f t="shared" si="8"/>
        <v>5.7337465966209519E-3</v>
      </c>
      <c r="Z21" s="13" t="s">
        <v>164</v>
      </c>
      <c r="AA21" s="16">
        <v>801176</v>
      </c>
      <c r="AB21" s="17">
        <f t="shared" si="1"/>
        <v>3.7598367705162002E-3</v>
      </c>
      <c r="AD21" s="13" t="s">
        <v>111</v>
      </c>
      <c r="AE21" s="16">
        <v>831995</v>
      </c>
      <c r="AF21" s="17">
        <f t="shared" si="2"/>
        <v>3.9286962838158248E-3</v>
      </c>
      <c r="AH21" s="13" t="s">
        <v>111</v>
      </c>
      <c r="AI21" s="16">
        <v>848700</v>
      </c>
      <c r="AJ21" s="17">
        <f t="shared" si="3"/>
        <v>3.7553780458369312E-3</v>
      </c>
      <c r="AL21" s="13" t="s">
        <v>24</v>
      </c>
      <c r="AM21" s="16">
        <v>2133</v>
      </c>
      <c r="AN21" s="17">
        <f t="shared" si="9"/>
        <v>9.45818312426004E-3</v>
      </c>
      <c r="AP21" s="13" t="s">
        <v>12</v>
      </c>
      <c r="AQ21" s="42">
        <v>2460</v>
      </c>
      <c r="AR21" s="17">
        <f t="shared" si="10"/>
        <v>1.0585516775462257E-2</v>
      </c>
      <c r="AT21" s="13" t="s">
        <v>12</v>
      </c>
      <c r="AU21" s="42">
        <v>2554</v>
      </c>
      <c r="AV21" s="17">
        <f t="shared" si="11"/>
        <v>1.1811333145264599E-2</v>
      </c>
      <c r="AX21" s="13" t="s">
        <v>39</v>
      </c>
      <c r="AY21" s="42">
        <v>2402</v>
      </c>
      <c r="AZ21" s="17">
        <f t="shared" si="12"/>
        <v>1.1473005956219163E-2</v>
      </c>
      <c r="BB21" s="13" t="s">
        <v>17</v>
      </c>
      <c r="BC21" s="42">
        <v>2608</v>
      </c>
      <c r="BD21" s="17">
        <f t="shared" si="13"/>
        <v>1.2430768057501835E-2</v>
      </c>
      <c r="BF21" s="13" t="s">
        <v>21</v>
      </c>
      <c r="BG21" s="42">
        <v>2001</v>
      </c>
      <c r="BH21" s="17">
        <f t="shared" si="14"/>
        <v>1.0065037951379982E-2</v>
      </c>
      <c r="BJ21" s="13" t="s">
        <v>14</v>
      </c>
      <c r="BK21" s="42">
        <v>2662</v>
      </c>
      <c r="BL21" s="17">
        <f t="shared" si="15"/>
        <v>1.339836219870043E-2</v>
      </c>
    </row>
    <row r="22" spans="2:64" s="12" customFormat="1" ht="12.75" customHeight="1" x14ac:dyDescent="0.2">
      <c r="B22" s="13" t="s">
        <v>283</v>
      </c>
      <c r="C22" s="16">
        <v>149734</v>
      </c>
      <c r="D22" s="17">
        <f t="shared" si="4"/>
        <v>6.2332024302820587E-4</v>
      </c>
      <c r="J22" s="13" t="s">
        <v>190</v>
      </c>
      <c r="K22" s="16">
        <v>240143</v>
      </c>
      <c r="L22" s="17">
        <f t="shared" si="6"/>
        <v>1.0659231639946999E-3</v>
      </c>
      <c r="N22" s="13" t="s">
        <v>190</v>
      </c>
      <c r="O22" s="16">
        <v>188052</v>
      </c>
      <c r="P22" s="17">
        <f t="shared" si="7"/>
        <v>8.1516149402024605E-4</v>
      </c>
      <c r="R22" s="13" t="s">
        <v>148</v>
      </c>
      <c r="S22" s="16">
        <v>605640</v>
      </c>
      <c r="T22" s="17">
        <f t="shared" si="0"/>
        <v>2.5629860248028357E-3</v>
      </c>
      <c r="V22" s="13" t="s">
        <v>111</v>
      </c>
      <c r="W22" s="16">
        <v>811834</v>
      </c>
      <c r="X22" s="17">
        <f t="shared" si="8"/>
        <v>4.0958201358229683E-3</v>
      </c>
      <c r="Z22" s="13" t="s">
        <v>88</v>
      </c>
      <c r="AA22" s="16">
        <v>708017</v>
      </c>
      <c r="AB22" s="17">
        <f t="shared" si="1"/>
        <v>3.3226511412605573E-3</v>
      </c>
      <c r="AD22" s="13" t="s">
        <v>137</v>
      </c>
      <c r="AE22" s="16">
        <v>140004</v>
      </c>
      <c r="AF22" s="17">
        <f t="shared" si="2"/>
        <v>6.6110156253264838E-4</v>
      </c>
      <c r="AH22" s="13" t="s">
        <v>97</v>
      </c>
      <c r="AI22" s="16">
        <v>96652</v>
      </c>
      <c r="AJ22" s="17">
        <f t="shared" si="3"/>
        <v>4.2767149627221757E-4</v>
      </c>
      <c r="AL22" s="13" t="s">
        <v>6</v>
      </c>
      <c r="AM22" s="16">
        <v>1301</v>
      </c>
      <c r="AN22" s="17">
        <f t="shared" si="9"/>
        <v>5.7689152576944737E-3</v>
      </c>
      <c r="AP22" s="13" t="s">
        <v>24</v>
      </c>
      <c r="AQ22" s="42">
        <v>1998</v>
      </c>
      <c r="AR22" s="17">
        <f t="shared" si="10"/>
        <v>8.5975050883632474E-3</v>
      </c>
      <c r="AT22" s="13" t="s">
        <v>39</v>
      </c>
      <c r="AU22" s="42">
        <v>2542</v>
      </c>
      <c r="AV22" s="17">
        <f t="shared" si="11"/>
        <v>1.1755837453117701E-2</v>
      </c>
      <c r="AX22" s="13" t="s">
        <v>12</v>
      </c>
      <c r="AY22" s="42">
        <v>2190</v>
      </c>
      <c r="AZ22" s="17">
        <f t="shared" si="12"/>
        <v>1.0460400934271426E-2</v>
      </c>
      <c r="BB22" s="13" t="s">
        <v>21</v>
      </c>
      <c r="BC22" s="42">
        <v>2368</v>
      </c>
      <c r="BD22" s="17">
        <f t="shared" si="13"/>
        <v>1.1286832346688782E-2</v>
      </c>
      <c r="BF22" s="13" t="s">
        <v>24</v>
      </c>
      <c r="BG22" s="42">
        <v>1847</v>
      </c>
      <c r="BH22" s="17">
        <f t="shared" si="14"/>
        <v>9.2904173394296984E-3</v>
      </c>
      <c r="BJ22" s="13" t="s">
        <v>24</v>
      </c>
      <c r="BK22" s="42">
        <v>2066</v>
      </c>
      <c r="BL22" s="17">
        <f t="shared" si="15"/>
        <v>1.0398578626038725E-2</v>
      </c>
    </row>
    <row r="23" spans="2:64" s="12" customFormat="1" ht="12.75" customHeight="1" x14ac:dyDescent="0.2">
      <c r="B23" s="19" t="s">
        <v>35</v>
      </c>
      <c r="C23" s="20">
        <f>SUM(C6:C22)</f>
        <v>240220018</v>
      </c>
      <c r="D23" s="44"/>
      <c r="J23" s="19" t="s">
        <v>35</v>
      </c>
      <c r="K23" s="20">
        <f>SUM(K6:K22)</f>
        <v>225291098</v>
      </c>
      <c r="L23" s="44"/>
      <c r="N23" s="13" t="s">
        <v>192</v>
      </c>
      <c r="O23" s="16">
        <v>12368</v>
      </c>
      <c r="P23" s="17">
        <f t="shared" si="7"/>
        <v>5.3612391030366088E-5</v>
      </c>
      <c r="R23" s="13" t="s">
        <v>88</v>
      </c>
      <c r="S23" s="16">
        <v>575140</v>
      </c>
      <c r="T23" s="17">
        <f t="shared" si="0"/>
        <v>2.4339141772424257E-3</v>
      </c>
      <c r="V23" s="13" t="s">
        <v>88</v>
      </c>
      <c r="W23" s="16">
        <v>723349</v>
      </c>
      <c r="X23" s="17">
        <f t="shared" si="8"/>
        <v>3.6494004924989693E-3</v>
      </c>
      <c r="Z23" s="13" t="s">
        <v>137</v>
      </c>
      <c r="AA23" s="16">
        <v>150750</v>
      </c>
      <c r="AB23" s="17">
        <f t="shared" si="1"/>
        <v>7.0745428364718511E-4</v>
      </c>
      <c r="AD23" s="13" t="s">
        <v>147</v>
      </c>
      <c r="AE23" s="16">
        <v>100960</v>
      </c>
      <c r="AF23" s="17">
        <f t="shared" si="2"/>
        <v>4.7673504866501082E-4</v>
      </c>
      <c r="AH23" s="13" t="s">
        <v>100</v>
      </c>
      <c r="AI23" s="16">
        <v>50739</v>
      </c>
      <c r="AJ23" s="17">
        <f t="shared" si="3"/>
        <v>2.2451293350738783E-4</v>
      </c>
      <c r="AL23" s="13" t="s">
        <v>34</v>
      </c>
      <c r="AM23" s="16">
        <v>852</v>
      </c>
      <c r="AN23" s="17">
        <f t="shared" si="9"/>
        <v>3.7779521902810849E-3</v>
      </c>
      <c r="AP23" s="13" t="s">
        <v>6</v>
      </c>
      <c r="AQ23" s="42">
        <v>1523</v>
      </c>
      <c r="AR23" s="17">
        <f t="shared" si="10"/>
        <v>6.5535536784670795E-3</v>
      </c>
      <c r="AT23" s="13" t="s">
        <v>21</v>
      </c>
      <c r="AU23" s="42">
        <v>2201</v>
      </c>
      <c r="AV23" s="17">
        <f t="shared" si="11"/>
        <v>1.0178834867943376E-2</v>
      </c>
      <c r="AX23" s="13" t="s">
        <v>21</v>
      </c>
      <c r="AY23" s="42">
        <v>2157</v>
      </c>
      <c r="AZ23" s="17">
        <f t="shared" si="12"/>
        <v>1.0302778454439939E-2</v>
      </c>
      <c r="BB23" s="13" t="s">
        <v>52</v>
      </c>
      <c r="BC23" s="42">
        <v>2095</v>
      </c>
      <c r="BD23" s="17">
        <f t="shared" si="13"/>
        <v>9.9856054756389361E-3</v>
      </c>
      <c r="BF23" s="13" t="s">
        <v>6</v>
      </c>
      <c r="BG23" s="42">
        <v>1454</v>
      </c>
      <c r="BH23" s="17">
        <f t="shared" si="14"/>
        <v>7.313625777764364E-3</v>
      </c>
      <c r="BJ23" s="13" t="s">
        <v>6</v>
      </c>
      <c r="BK23" s="42">
        <v>1542</v>
      </c>
      <c r="BL23" s="17">
        <f t="shared" si="15"/>
        <v>7.7611850151750794E-3</v>
      </c>
    </row>
    <row r="24" spans="2:64" s="12" customFormat="1" ht="12.75" customHeight="1" x14ac:dyDescent="0.2">
      <c r="N24" s="19" t="s">
        <v>35</v>
      </c>
      <c r="O24" s="20">
        <f>SUM(O6:O23)</f>
        <v>230692938</v>
      </c>
      <c r="P24" s="44"/>
      <c r="R24" s="19" t="s">
        <v>35</v>
      </c>
      <c r="S24" s="20">
        <f>SUM(S6:S23)</f>
        <v>236302498</v>
      </c>
      <c r="T24" s="44"/>
      <c r="V24" s="13" t="s">
        <v>164</v>
      </c>
      <c r="W24" s="16">
        <v>613569</v>
      </c>
      <c r="X24" s="17">
        <f t="shared" si="8"/>
        <v>3.0955444892881586E-3</v>
      </c>
      <c r="Z24" s="13" t="s">
        <v>100</v>
      </c>
      <c r="AA24" s="16">
        <v>69070</v>
      </c>
      <c r="AB24" s="17">
        <f t="shared" si="1"/>
        <v>3.2413842369161572E-4</v>
      </c>
      <c r="AD24" s="13" t="s">
        <v>100</v>
      </c>
      <c r="AE24" s="16">
        <v>50462</v>
      </c>
      <c r="AF24" s="17">
        <f t="shared" si="2"/>
        <v>2.3828252798864676E-4</v>
      </c>
      <c r="AH24" s="13" t="s">
        <v>113</v>
      </c>
      <c r="AI24" s="16">
        <v>9946</v>
      </c>
      <c r="AJ24" s="17">
        <f t="shared" si="3"/>
        <v>4.4009650104741509E-5</v>
      </c>
      <c r="AL24" s="13" t="s">
        <v>0</v>
      </c>
      <c r="AM24" s="16">
        <v>83</v>
      </c>
      <c r="AN24" s="17">
        <f t="shared" si="9"/>
        <v>3.6803994341940148E-4</v>
      </c>
      <c r="AP24" s="13" t="s">
        <v>39</v>
      </c>
      <c r="AQ24" s="42">
        <v>1400</v>
      </c>
      <c r="AR24" s="17">
        <f t="shared" si="10"/>
        <v>6.0242778396939669E-3</v>
      </c>
      <c r="AT24" s="13" t="s">
        <v>24</v>
      </c>
      <c r="AU24" s="42">
        <v>1923</v>
      </c>
      <c r="AV24" s="17">
        <f t="shared" si="11"/>
        <v>8.8931846665402606E-3</v>
      </c>
      <c r="AX24" s="13" t="s">
        <v>52</v>
      </c>
      <c r="AY24" s="42">
        <v>2117</v>
      </c>
      <c r="AZ24" s="17">
        <f t="shared" si="12"/>
        <v>1.0111720903129045E-2</v>
      </c>
      <c r="BB24" s="13" t="s">
        <v>24</v>
      </c>
      <c r="BC24" s="42">
        <v>1940</v>
      </c>
      <c r="BD24" s="17">
        <f t="shared" si="13"/>
        <v>9.2468136624055067E-3</v>
      </c>
      <c r="BF24" s="13" t="s">
        <v>12</v>
      </c>
      <c r="BG24" s="42">
        <v>1287</v>
      </c>
      <c r="BH24" s="17">
        <f t="shared" si="14"/>
        <v>6.4736151141559402E-3</v>
      </c>
      <c r="BJ24" s="13" t="s">
        <v>12</v>
      </c>
      <c r="BK24" s="42">
        <v>1338</v>
      </c>
      <c r="BL24" s="17">
        <f t="shared" si="15"/>
        <v>6.7344134567472484E-3</v>
      </c>
    </row>
    <row r="25" spans="2:64" s="12" customFormat="1" ht="12.75" customHeight="1" x14ac:dyDescent="0.2">
      <c r="V25" s="13" t="s">
        <v>137</v>
      </c>
      <c r="W25" s="16">
        <v>462612</v>
      </c>
      <c r="X25" s="17">
        <f t="shared" si="8"/>
        <v>2.3339445559970818E-3</v>
      </c>
      <c r="Z25" s="24" t="s">
        <v>147</v>
      </c>
      <c r="AA25" s="16">
        <v>45797</v>
      </c>
      <c r="AB25" s="17">
        <f t="shared" si="1"/>
        <v>2.1492062240922145E-4</v>
      </c>
      <c r="AD25" s="24" t="s">
        <v>165</v>
      </c>
      <c r="AE25" s="16">
        <v>-19230</v>
      </c>
      <c r="AF25" s="17">
        <f t="shared" si="2"/>
        <v>-9.0804427355667178E-5</v>
      </c>
      <c r="AH25" s="19" t="s">
        <v>35</v>
      </c>
      <c r="AI25" s="20">
        <f>SUM(AI6:AI24)</f>
        <v>225995889</v>
      </c>
      <c r="AJ25" s="44"/>
      <c r="AL25" s="13" t="s">
        <v>41</v>
      </c>
      <c r="AM25" s="16">
        <v>66</v>
      </c>
      <c r="AN25" s="17">
        <f t="shared" si="9"/>
        <v>2.9265826826121083E-4</v>
      </c>
      <c r="AP25" s="13" t="s">
        <v>34</v>
      </c>
      <c r="AQ25" s="42">
        <v>864</v>
      </c>
      <c r="AR25" s="17">
        <f t="shared" si="10"/>
        <v>3.7178400382111335E-3</v>
      </c>
      <c r="AT25" s="13" t="s">
        <v>6</v>
      </c>
      <c r="AU25" s="42">
        <v>1692</v>
      </c>
      <c r="AV25" s="17">
        <f t="shared" si="11"/>
        <v>7.8248925927124902E-3</v>
      </c>
      <c r="AX25" s="13" t="s">
        <v>24</v>
      </c>
      <c r="AY25" s="42">
        <v>1987</v>
      </c>
      <c r="AZ25" s="17">
        <f t="shared" si="12"/>
        <v>9.4907838613686405E-3</v>
      </c>
      <c r="BB25" s="13" t="s">
        <v>6</v>
      </c>
      <c r="BC25" s="42">
        <v>1530</v>
      </c>
      <c r="BD25" s="17">
        <f t="shared" si="13"/>
        <v>7.2925901564332082E-3</v>
      </c>
      <c r="BF25" s="13" t="s">
        <v>48</v>
      </c>
      <c r="BG25" s="42">
        <v>1212</v>
      </c>
      <c r="BH25" s="17">
        <f t="shared" si="14"/>
        <v>6.0963648161282049E-3</v>
      </c>
      <c r="BJ25" s="13" t="s">
        <v>5</v>
      </c>
      <c r="BK25" s="42">
        <v>1295</v>
      </c>
      <c r="BL25" s="17">
        <f t="shared" si="15"/>
        <v>6.5179861184511854E-3</v>
      </c>
    </row>
    <row r="26" spans="2:64" s="12" customFormat="1" ht="12.75" customHeight="1" x14ac:dyDescent="0.2">
      <c r="V26" s="13" t="s">
        <v>100</v>
      </c>
      <c r="W26" s="16">
        <v>98804</v>
      </c>
      <c r="X26" s="17">
        <f t="shared" si="8"/>
        <v>4.9848049317945857E-4</v>
      </c>
      <c r="Z26" s="19" t="s">
        <v>35</v>
      </c>
      <c r="AA26" s="20">
        <f>SUM(AA6:AA25)</f>
        <v>213087974</v>
      </c>
      <c r="AB26" s="44"/>
      <c r="AD26" s="19" t="s">
        <v>35</v>
      </c>
      <c r="AE26" s="20">
        <f>SUM(AE6:AE25)</f>
        <v>211773815</v>
      </c>
      <c r="AF26" s="44"/>
      <c r="AL26" s="13" t="s">
        <v>21</v>
      </c>
      <c r="AM26" s="16">
        <v>60</v>
      </c>
      <c r="AN26" s="17">
        <f t="shared" si="9"/>
        <v>2.6605297114655528E-4</v>
      </c>
      <c r="AP26" s="13" t="s">
        <v>0</v>
      </c>
      <c r="AQ26" s="42">
        <v>141</v>
      </c>
      <c r="AR26" s="17">
        <f t="shared" si="10"/>
        <v>6.0673083956917805E-4</v>
      </c>
      <c r="AT26" s="13" t="s">
        <v>34</v>
      </c>
      <c r="AU26" s="42">
        <v>867</v>
      </c>
      <c r="AV26" s="17">
        <f t="shared" si="11"/>
        <v>4.0095637576133157E-3</v>
      </c>
      <c r="AX26" s="13" t="s">
        <v>6</v>
      </c>
      <c r="AY26" s="42">
        <v>1937</v>
      </c>
      <c r="AZ26" s="17">
        <f t="shared" si="12"/>
        <v>9.2519619222300245E-3</v>
      </c>
      <c r="BB26" s="13" t="s">
        <v>12</v>
      </c>
      <c r="BC26" s="42">
        <v>1367</v>
      </c>
      <c r="BD26" s="17">
        <f t="shared" si="13"/>
        <v>6.5156671528393438E-3</v>
      </c>
      <c r="BF26" s="13" t="s">
        <v>34</v>
      </c>
      <c r="BG26" s="42">
        <v>858</v>
      </c>
      <c r="BH26" s="17">
        <f t="shared" si="14"/>
        <v>4.3157434094372935E-3</v>
      </c>
      <c r="BJ26" s="13" t="s">
        <v>18</v>
      </c>
      <c r="BK26" s="42">
        <v>1268</v>
      </c>
      <c r="BL26" s="17">
        <f t="shared" si="15"/>
        <v>6.3820898827769137E-3</v>
      </c>
    </row>
    <row r="27" spans="2:64" s="12" customFormat="1" ht="12.75" customHeight="1" x14ac:dyDescent="0.2">
      <c r="V27" s="13" t="s">
        <v>147</v>
      </c>
      <c r="W27" s="16">
        <v>46696</v>
      </c>
      <c r="X27" s="17">
        <f t="shared" si="8"/>
        <v>2.3558808458673736E-4</v>
      </c>
      <c r="AL27" s="13" t="s">
        <v>42</v>
      </c>
      <c r="AM27" s="16">
        <v>58</v>
      </c>
      <c r="AN27" s="17">
        <f t="shared" si="9"/>
        <v>2.5718453877500343E-4</v>
      </c>
      <c r="AP27" s="13" t="s">
        <v>23</v>
      </c>
      <c r="AQ27" s="42">
        <v>97</v>
      </c>
      <c r="AR27" s="17">
        <f t="shared" si="10"/>
        <v>4.1739639317879627E-4</v>
      </c>
      <c r="AT27" s="13" t="s">
        <v>42</v>
      </c>
      <c r="AU27" s="42">
        <v>197</v>
      </c>
      <c r="AV27" s="17">
        <f t="shared" si="11"/>
        <v>9.1105427941156063E-4</v>
      </c>
      <c r="AX27" s="13" t="s">
        <v>34</v>
      </c>
      <c r="AY27" s="42">
        <v>871</v>
      </c>
      <c r="AZ27" s="17">
        <f t="shared" si="12"/>
        <v>4.1602781797947085E-3</v>
      </c>
      <c r="BB27" s="13" t="s">
        <v>34</v>
      </c>
      <c r="BC27" s="42">
        <v>866</v>
      </c>
      <c r="BD27" s="17">
        <f t="shared" si="13"/>
        <v>4.1277013565170972E-3</v>
      </c>
      <c r="BF27" s="13" t="s">
        <v>59</v>
      </c>
      <c r="BG27" s="42">
        <v>569</v>
      </c>
      <c r="BH27" s="17">
        <f t="shared" si="14"/>
        <v>2.8620722610370863E-3</v>
      </c>
      <c r="BJ27" s="13" t="s">
        <v>34</v>
      </c>
      <c r="BK27" s="42">
        <v>877</v>
      </c>
      <c r="BL27" s="17">
        <f t="shared" si="15"/>
        <v>4.4141110624569034E-3</v>
      </c>
    </row>
    <row r="28" spans="2:64" s="12" customFormat="1" ht="12.75" customHeight="1" x14ac:dyDescent="0.2">
      <c r="V28" s="13" t="s">
        <v>135</v>
      </c>
      <c r="W28" s="16">
        <v>-9368441</v>
      </c>
      <c r="X28" s="17">
        <f t="shared" si="8"/>
        <v>-4.7265141998326585E-2</v>
      </c>
      <c r="AL28" s="13" t="s">
        <v>2</v>
      </c>
      <c r="AM28" s="16">
        <v>18</v>
      </c>
      <c r="AN28" s="17">
        <f t="shared" si="9"/>
        <v>7.981589134396658E-5</v>
      </c>
      <c r="AP28" s="13" t="s">
        <v>42</v>
      </c>
      <c r="AQ28" s="42">
        <v>69</v>
      </c>
      <c r="AR28" s="17">
        <f t="shared" si="10"/>
        <v>2.9691083638491695E-4</v>
      </c>
      <c r="AT28" s="13" t="s">
        <v>23</v>
      </c>
      <c r="AU28" s="42">
        <v>187</v>
      </c>
      <c r="AV28" s="17">
        <f t="shared" si="11"/>
        <v>8.6480786928914641E-4</v>
      </c>
      <c r="AX28" s="13" t="s">
        <v>23</v>
      </c>
      <c r="AY28" s="42">
        <v>141</v>
      </c>
      <c r="AZ28" s="17">
        <f t="shared" si="12"/>
        <v>6.7347786837090005E-4</v>
      </c>
      <c r="BB28" s="13" t="s">
        <v>59</v>
      </c>
      <c r="BC28" s="42">
        <v>550</v>
      </c>
      <c r="BD28" s="17">
        <f t="shared" si="13"/>
        <v>2.6215193372799116E-3</v>
      </c>
      <c r="BF28" s="13" t="s">
        <v>3</v>
      </c>
      <c r="BG28" s="42">
        <v>285</v>
      </c>
      <c r="BH28" s="17">
        <f t="shared" si="14"/>
        <v>1.4335511325053946E-3</v>
      </c>
      <c r="BJ28" s="13" t="s">
        <v>66</v>
      </c>
      <c r="BK28" s="42">
        <v>771</v>
      </c>
      <c r="BL28" s="17">
        <f t="shared" si="15"/>
        <v>3.8805925075875397E-3</v>
      </c>
    </row>
    <row r="29" spans="2:64" s="12" customFormat="1" ht="12.75" customHeight="1" x14ac:dyDescent="0.2">
      <c r="V29" s="19" t="s">
        <v>35</v>
      </c>
      <c r="W29" s="20">
        <f>SUM(W6:W28)</f>
        <v>198210364</v>
      </c>
      <c r="X29" s="44"/>
      <c r="AL29" s="24" t="s">
        <v>45</v>
      </c>
      <c r="AM29" s="16">
        <v>17</v>
      </c>
      <c r="AN29" s="17">
        <f t="shared" si="9"/>
        <v>7.5381675158190669E-5</v>
      </c>
      <c r="AP29" s="13" t="s">
        <v>41</v>
      </c>
      <c r="AQ29" s="42">
        <v>68</v>
      </c>
      <c r="AR29" s="17">
        <f t="shared" si="10"/>
        <v>2.9260778078513551E-4</v>
      </c>
      <c r="AT29" s="13" t="s">
        <v>45</v>
      </c>
      <c r="AU29" s="42">
        <v>138</v>
      </c>
      <c r="AV29" s="17">
        <f t="shared" si="11"/>
        <v>6.3820045968931657E-4</v>
      </c>
      <c r="AX29" s="13" t="s">
        <v>45</v>
      </c>
      <c r="AY29" s="42">
        <v>123</v>
      </c>
      <c r="AZ29" s="17">
        <f t="shared" si="12"/>
        <v>5.8750197028099795E-4</v>
      </c>
      <c r="BB29" s="13" t="s">
        <v>57</v>
      </c>
      <c r="BC29" s="42">
        <v>133</v>
      </c>
      <c r="BD29" s="17">
        <f t="shared" si="13"/>
        <v>6.3393103974223317E-4</v>
      </c>
      <c r="BF29" s="13" t="s">
        <v>0</v>
      </c>
      <c r="BG29" s="42">
        <v>132</v>
      </c>
      <c r="BH29" s="17">
        <f t="shared" si="14"/>
        <v>6.6396052452881438E-4</v>
      </c>
      <c r="BJ29" s="13" t="s">
        <v>39</v>
      </c>
      <c r="BK29" s="42">
        <v>660</v>
      </c>
      <c r="BL29" s="17">
        <f t="shared" si="15"/>
        <v>3.3219079831488668E-3</v>
      </c>
    </row>
    <row r="30" spans="2:64" s="12" customFormat="1" ht="12.75" customHeight="1" x14ac:dyDescent="0.2">
      <c r="AL30" s="19" t="s">
        <v>35</v>
      </c>
      <c r="AM30" s="20">
        <f>SUM(AM6:AM29)</f>
        <v>225519</v>
      </c>
      <c r="AN30" s="44"/>
      <c r="AP30" s="13" t="s">
        <v>21</v>
      </c>
      <c r="AQ30" s="42">
        <v>49</v>
      </c>
      <c r="AR30" s="17">
        <f t="shared" si="10"/>
        <v>2.1084972438928883E-4</v>
      </c>
      <c r="AT30" s="13" t="s">
        <v>2</v>
      </c>
      <c r="AU30" s="42">
        <v>73</v>
      </c>
      <c r="AV30" s="17">
        <f t="shared" si="11"/>
        <v>3.3759879389362401E-4</v>
      </c>
      <c r="AX30" s="13" t="s">
        <v>57</v>
      </c>
      <c r="AY30" s="42">
        <v>108</v>
      </c>
      <c r="AZ30" s="17">
        <f t="shared" si="12"/>
        <v>5.1585538853941273E-4</v>
      </c>
      <c r="BB30" s="13" t="s">
        <v>23</v>
      </c>
      <c r="BC30" s="42">
        <v>126</v>
      </c>
      <c r="BD30" s="17">
        <f t="shared" si="13"/>
        <v>6.0056624817685241E-4</v>
      </c>
      <c r="BF30" s="13" t="s">
        <v>23</v>
      </c>
      <c r="BG30" s="42">
        <v>126</v>
      </c>
      <c r="BH30" s="17">
        <f t="shared" si="14"/>
        <v>6.337805006865955E-4</v>
      </c>
      <c r="BJ30" s="13" t="s">
        <v>59</v>
      </c>
      <c r="BK30" s="42">
        <v>658</v>
      </c>
      <c r="BL30" s="17">
        <f t="shared" si="15"/>
        <v>3.3118415953211429E-3</v>
      </c>
    </row>
    <row r="31" spans="2:64" s="12" customFormat="1" ht="12.75" customHeight="1" x14ac:dyDescent="0.2">
      <c r="AP31" s="13" t="s">
        <v>45</v>
      </c>
      <c r="AQ31" s="42">
        <v>21</v>
      </c>
      <c r="AR31" s="17">
        <f t="shared" si="10"/>
        <v>9.0364167595409506E-5</v>
      </c>
      <c r="AT31" s="13" t="s">
        <v>41</v>
      </c>
      <c r="AU31" s="42">
        <v>70</v>
      </c>
      <c r="AV31" s="17">
        <f t="shared" si="11"/>
        <v>3.2372487085689973E-4</v>
      </c>
      <c r="AX31" s="13" t="s">
        <v>0</v>
      </c>
      <c r="AY31" s="42">
        <v>106</v>
      </c>
      <c r="AZ31" s="17">
        <f t="shared" si="12"/>
        <v>5.0630251097386807E-4</v>
      </c>
      <c r="BB31" s="13" t="s">
        <v>45</v>
      </c>
      <c r="BC31" s="42">
        <v>124</v>
      </c>
      <c r="BD31" s="17">
        <f t="shared" si="13"/>
        <v>5.9103345058674373E-4</v>
      </c>
      <c r="BF31" s="13" t="s">
        <v>41</v>
      </c>
      <c r="BG31" s="42">
        <v>123</v>
      </c>
      <c r="BH31" s="17">
        <f t="shared" si="14"/>
        <v>6.1869048876548617E-4</v>
      </c>
      <c r="BJ31" s="13" t="s">
        <v>3</v>
      </c>
      <c r="BK31" s="42">
        <v>397</v>
      </c>
      <c r="BL31" s="17">
        <f t="shared" si="15"/>
        <v>1.998177983803182E-3</v>
      </c>
    </row>
    <row r="32" spans="2:64" s="12" customFormat="1" ht="12.75" customHeight="1" x14ac:dyDescent="0.2">
      <c r="AP32" s="13" t="s">
        <v>2</v>
      </c>
      <c r="AQ32" s="42">
        <v>17</v>
      </c>
      <c r="AR32" s="17">
        <f t="shared" si="10"/>
        <v>7.3151945196283876E-5</v>
      </c>
      <c r="AT32" s="13" t="s">
        <v>0</v>
      </c>
      <c r="AU32" s="42">
        <v>53</v>
      </c>
      <c r="AV32" s="17">
        <f t="shared" si="11"/>
        <v>2.451059736487955E-4</v>
      </c>
      <c r="AX32" s="13" t="s">
        <v>2</v>
      </c>
      <c r="AY32" s="42">
        <v>67</v>
      </c>
      <c r="AZ32" s="17">
        <f t="shared" si="12"/>
        <v>3.2002139844574681E-4</v>
      </c>
      <c r="BB32" s="13" t="s">
        <v>0</v>
      </c>
      <c r="BC32" s="42">
        <v>111</v>
      </c>
      <c r="BD32" s="17">
        <f t="shared" si="13"/>
        <v>5.2907026625103671E-4</v>
      </c>
      <c r="BF32" s="13" t="s">
        <v>45</v>
      </c>
      <c r="BG32" s="42">
        <v>98</v>
      </c>
      <c r="BH32" s="17">
        <f t="shared" si="14"/>
        <v>4.9294038942290764E-4</v>
      </c>
      <c r="BJ32" s="13" t="s">
        <v>0</v>
      </c>
      <c r="BK32" s="42">
        <v>180</v>
      </c>
      <c r="BL32" s="17">
        <f t="shared" si="15"/>
        <v>9.0597490449514549E-4</v>
      </c>
    </row>
    <row r="33" spans="42:64" s="12" customFormat="1" ht="12.75" customHeight="1" x14ac:dyDescent="0.2">
      <c r="AP33" s="19" t="s">
        <v>35</v>
      </c>
      <c r="AQ33" s="20">
        <f>SUM(AQ6:AQ32)</f>
        <v>232393</v>
      </c>
      <c r="AR33" s="44"/>
      <c r="AT33" s="19" t="s">
        <v>35</v>
      </c>
      <c r="AU33" s="20">
        <f>SUM(AU6:AU32)</f>
        <v>216233</v>
      </c>
      <c r="AV33" s="44"/>
      <c r="AX33" s="13" t="s">
        <v>42</v>
      </c>
      <c r="AY33" s="42">
        <v>44</v>
      </c>
      <c r="AZ33" s="17">
        <f t="shared" si="12"/>
        <v>2.1016330644198298E-4</v>
      </c>
      <c r="BB33" s="13" t="s">
        <v>2</v>
      </c>
      <c r="BC33" s="42">
        <v>90</v>
      </c>
      <c r="BD33" s="17">
        <f t="shared" si="13"/>
        <v>4.2897589155489464E-4</v>
      </c>
      <c r="BF33" s="13" t="s">
        <v>2</v>
      </c>
      <c r="BG33" s="42">
        <v>79</v>
      </c>
      <c r="BH33" s="17">
        <f t="shared" si="14"/>
        <v>3.9737031392254798E-4</v>
      </c>
      <c r="BJ33" s="13" t="s">
        <v>45</v>
      </c>
      <c r="BK33" s="42">
        <v>109</v>
      </c>
      <c r="BL33" s="17">
        <f t="shared" si="15"/>
        <v>5.4861813661094918E-4</v>
      </c>
    </row>
    <row r="34" spans="42:64" s="12" customFormat="1" ht="12.75" customHeight="1" x14ac:dyDescent="0.2">
      <c r="AX34" s="13" t="s">
        <v>41</v>
      </c>
      <c r="AY34" s="42">
        <v>36</v>
      </c>
      <c r="AZ34" s="17">
        <f t="shared" si="12"/>
        <v>1.7195179617980426E-4</v>
      </c>
      <c r="BB34" s="13" t="s">
        <v>41</v>
      </c>
      <c r="BC34" s="42">
        <v>37</v>
      </c>
      <c r="BD34" s="17">
        <f t="shared" si="13"/>
        <v>1.7635675541701222E-4</v>
      </c>
      <c r="BF34" s="19" t="s">
        <v>35</v>
      </c>
      <c r="BG34" s="20">
        <f>SUM(BG6:BG33)</f>
        <v>198807</v>
      </c>
      <c r="BH34" s="23"/>
      <c r="BJ34" s="13" t="s">
        <v>41</v>
      </c>
      <c r="BK34" s="42">
        <v>101</v>
      </c>
      <c r="BL34" s="17">
        <f t="shared" si="15"/>
        <v>5.0835258530005387E-4</v>
      </c>
    </row>
    <row r="35" spans="42:64" s="12" customFormat="1" ht="12.75" customHeight="1" x14ac:dyDescent="0.2">
      <c r="AQ35" s="29"/>
      <c r="AX35" s="19" t="s">
        <v>35</v>
      </c>
      <c r="AY35" s="20">
        <f>SUM(AY6:AY34)</f>
        <v>209361</v>
      </c>
      <c r="AZ35" s="23"/>
      <c r="BB35" s="13" t="s">
        <v>42</v>
      </c>
      <c r="BC35" s="42">
        <v>1</v>
      </c>
      <c r="BD35" s="17">
        <f t="shared" si="13"/>
        <v>4.7663987950543844E-6</v>
      </c>
      <c r="BJ35" s="13" t="s">
        <v>2</v>
      </c>
      <c r="BK35" s="42">
        <v>83</v>
      </c>
      <c r="BL35" s="17">
        <f t="shared" si="15"/>
        <v>4.1775509485053933E-4</v>
      </c>
    </row>
    <row r="36" spans="42:64" s="12" customFormat="1" ht="12.75" customHeight="1" x14ac:dyDescent="0.2">
      <c r="BB36" s="19" t="s">
        <v>35</v>
      </c>
      <c r="BC36" s="20">
        <f>SUM(BC6:BC35)</f>
        <v>209802</v>
      </c>
      <c r="BD36" s="23"/>
      <c r="BJ36" s="13" t="s">
        <v>9</v>
      </c>
      <c r="BK36" s="42">
        <v>2</v>
      </c>
      <c r="BL36" s="17">
        <f t="shared" si="15"/>
        <v>1.0066387827723839E-5</v>
      </c>
    </row>
    <row r="37" spans="42:64" s="12" customFormat="1" ht="12.75" customHeight="1" x14ac:dyDescent="0.2">
      <c r="BJ37" s="19" t="s">
        <v>35</v>
      </c>
      <c r="BK37" s="20">
        <f>SUM(BK6:BK36)</f>
        <v>198681</v>
      </c>
      <c r="BL37" s="23"/>
    </row>
    <row r="38" spans="42:64" s="12" customFormat="1" ht="12.75" customHeight="1" x14ac:dyDescent="0.2"/>
    <row r="39" spans="42:64" s="12" customFormat="1" ht="12.75" customHeight="1" x14ac:dyDescent="0.2"/>
    <row r="40" spans="42:64" s="12" customFormat="1" ht="12.75" customHeight="1" x14ac:dyDescent="0.2"/>
    <row r="41" spans="42:64" s="12" customFormat="1" ht="12.75" customHeight="1" x14ac:dyDescent="0.2"/>
    <row r="42" spans="42:64" s="12" customFormat="1" ht="12.75" customHeight="1" x14ac:dyDescent="0.2"/>
    <row r="43" spans="42:64" s="12" customFormat="1" ht="12.75" customHeight="1" x14ac:dyDescent="0.2"/>
    <row r="44" spans="42:64" s="12" customFormat="1" ht="12.75" customHeight="1" x14ac:dyDescent="0.2"/>
    <row r="45" spans="42:64" s="12" customFormat="1" ht="12.75" customHeight="1" x14ac:dyDescent="0.2"/>
    <row r="46" spans="42:64" s="12" customFormat="1" ht="12.75" customHeight="1" x14ac:dyDescent="0.2"/>
    <row r="47" spans="42:64" s="12" customFormat="1" ht="12.75" customHeight="1" x14ac:dyDescent="0.2"/>
    <row r="48" spans="42:64" s="12" customFormat="1" ht="12.75" customHeight="1" x14ac:dyDescent="0.2"/>
    <row r="49" s="12" customFormat="1" ht="12.75" customHeight="1" x14ac:dyDescent="0.2"/>
    <row r="50" s="12" customFormat="1" ht="12.75" customHeight="1" x14ac:dyDescent="0.2"/>
    <row r="51" s="12" customFormat="1" ht="12.75" customHeight="1" x14ac:dyDescent="0.2"/>
    <row r="52" s="12" customFormat="1" ht="12.75" customHeight="1" x14ac:dyDescent="0.2"/>
    <row r="53" s="12" customFormat="1" ht="12.75" customHeight="1" x14ac:dyDescent="0.2"/>
    <row r="54" s="12" customFormat="1" ht="12.75" customHeight="1" x14ac:dyDescent="0.2"/>
    <row r="55" s="12" customFormat="1" ht="12.75" customHeight="1" x14ac:dyDescent="0.2"/>
    <row r="56" s="12" customFormat="1" ht="12.75" customHeight="1" x14ac:dyDescent="0.2"/>
    <row r="57" s="12" customFormat="1" ht="12.75" customHeight="1" x14ac:dyDescent="0.2"/>
    <row r="58" s="12" customFormat="1" ht="12.75" customHeight="1" x14ac:dyDescent="0.2"/>
    <row r="59" s="12" customFormat="1" ht="12.75" customHeight="1" x14ac:dyDescent="0.2"/>
    <row r="60" s="12" customFormat="1" ht="12.75" customHeight="1" x14ac:dyDescent="0.2"/>
    <row r="61" s="12" customFormat="1" ht="12.75" customHeight="1" x14ac:dyDescent="0.2"/>
    <row r="62" s="12" customFormat="1" ht="12.75" customHeight="1" x14ac:dyDescent="0.2"/>
    <row r="63" s="12" customFormat="1" ht="12.75" customHeight="1" x14ac:dyDescent="0.2"/>
    <row r="64" s="12" customFormat="1" ht="12.75" customHeight="1" x14ac:dyDescent="0.2"/>
    <row r="65" s="12" customFormat="1" ht="12.75" customHeight="1" x14ac:dyDescent="0.2"/>
    <row r="66" s="12" customFormat="1" ht="12.75" customHeight="1" x14ac:dyDescent="0.2"/>
    <row r="67" s="12" customFormat="1" ht="12.75" customHeight="1" x14ac:dyDescent="0.2"/>
    <row r="68" s="12" customFormat="1" ht="12.75" customHeight="1" x14ac:dyDescent="0.2"/>
    <row r="69" s="12" customFormat="1" ht="12.75" customHeight="1" x14ac:dyDescent="0.2"/>
    <row r="70" s="12" customFormat="1" ht="12.75" customHeight="1" x14ac:dyDescent="0.2"/>
    <row r="71" s="12" customFormat="1" ht="12.75" customHeight="1" x14ac:dyDescent="0.2"/>
    <row r="72" s="12" customFormat="1" ht="12.75" customHeight="1" x14ac:dyDescent="0.2"/>
    <row r="73" s="12" customFormat="1" ht="12.75" customHeight="1" x14ac:dyDescent="0.2"/>
    <row r="74" s="12" customFormat="1" ht="12.75" customHeight="1" x14ac:dyDescent="0.2"/>
    <row r="75" s="12" customFormat="1" ht="11.4" x14ac:dyDescent="0.2"/>
    <row r="76" s="12" customFormat="1" ht="11.4" x14ac:dyDescent="0.2"/>
    <row r="77" s="12" customFormat="1" ht="11.4" x14ac:dyDescent="0.2"/>
    <row r="78" s="12" customFormat="1" ht="11.4" x14ac:dyDescent="0.2"/>
    <row r="79" s="12" customFormat="1" ht="11.4" x14ac:dyDescent="0.2"/>
    <row r="80" s="12" customFormat="1" ht="11.4" x14ac:dyDescent="0.2"/>
    <row r="81" s="12" customFormat="1" ht="11.4" x14ac:dyDescent="0.2"/>
    <row r="82" s="12" customFormat="1" ht="11.4" x14ac:dyDescent="0.2"/>
    <row r="83" s="12" customFormat="1" ht="11.4" x14ac:dyDescent="0.2"/>
    <row r="84" s="12" customFormat="1" ht="11.4" x14ac:dyDescent="0.2"/>
    <row r="85" s="12" customFormat="1" ht="11.4" x14ac:dyDescent="0.2"/>
    <row r="86" s="12" customFormat="1" ht="11.4" x14ac:dyDescent="0.2"/>
    <row r="87" s="12" customFormat="1" ht="11.4" x14ac:dyDescent="0.2"/>
    <row r="88" s="12" customFormat="1" ht="11.4" x14ac:dyDescent="0.2"/>
    <row r="89" s="12" customFormat="1" ht="11.4" x14ac:dyDescent="0.2"/>
    <row r="90" s="12" customFormat="1" ht="11.4" x14ac:dyDescent="0.2"/>
    <row r="91" s="12" customFormat="1" ht="11.4" x14ac:dyDescent="0.2"/>
    <row r="92" s="12" customFormat="1" ht="11.4" x14ac:dyDescent="0.2"/>
    <row r="93" s="12" customFormat="1" ht="11.4" x14ac:dyDescent="0.2"/>
    <row r="94" s="12" customFormat="1" ht="11.4" x14ac:dyDescent="0.2"/>
    <row r="95" s="12" customFormat="1" ht="11.4" x14ac:dyDescent="0.2"/>
    <row r="96" s="12" customFormat="1" ht="11.4" x14ac:dyDescent="0.2"/>
    <row r="97" s="12" customFormat="1" ht="11.4" x14ac:dyDescent="0.2"/>
    <row r="98" s="12" customFormat="1" ht="11.4" x14ac:dyDescent="0.2"/>
    <row r="99" s="12" customFormat="1" ht="11.4" x14ac:dyDescent="0.2"/>
    <row r="100" s="12" customFormat="1" ht="11.4" x14ac:dyDescent="0.2"/>
    <row r="101" s="12" customFormat="1" ht="11.4" x14ac:dyDescent="0.2"/>
    <row r="102" s="12" customFormat="1" ht="11.4" x14ac:dyDescent="0.2"/>
    <row r="103" s="12" customFormat="1" ht="11.4" x14ac:dyDescent="0.2"/>
    <row r="104" s="12" customFormat="1" ht="11.4" x14ac:dyDescent="0.2"/>
    <row r="105" s="12" customFormat="1" ht="11.4" x14ac:dyDescent="0.2"/>
    <row r="106" s="12" customFormat="1" ht="11.4" x14ac:dyDescent="0.2"/>
    <row r="107" s="12" customFormat="1" ht="11.4" x14ac:dyDescent="0.2"/>
    <row r="108" s="12" customFormat="1" ht="11.4" x14ac:dyDescent="0.2"/>
    <row r="109" s="12" customFormat="1" ht="11.4" x14ac:dyDescent="0.2"/>
    <row r="110" s="12" customFormat="1" ht="11.4" x14ac:dyDescent="0.2"/>
    <row r="111" s="12" customFormat="1" ht="11.4" x14ac:dyDescent="0.2"/>
    <row r="112" s="12" customFormat="1" ht="11.4" x14ac:dyDescent="0.2"/>
    <row r="113" s="12" customFormat="1" ht="11.4" x14ac:dyDescent="0.2"/>
    <row r="114" s="12" customFormat="1" ht="11.4" x14ac:dyDescent="0.2"/>
    <row r="115" s="12" customFormat="1" ht="11.4" x14ac:dyDescent="0.2"/>
    <row r="116" s="12" customFormat="1" ht="11.4" x14ac:dyDescent="0.2"/>
    <row r="117" s="12" customFormat="1" ht="11.4" x14ac:dyDescent="0.2"/>
    <row r="118" s="12" customFormat="1" ht="11.4" x14ac:dyDescent="0.2"/>
    <row r="119" s="12" customFormat="1" ht="11.4" x14ac:dyDescent="0.2"/>
    <row r="120" s="12" customFormat="1" ht="11.4" x14ac:dyDescent="0.2"/>
    <row r="121" s="12" customFormat="1" ht="11.4" x14ac:dyDescent="0.2"/>
    <row r="122" s="12" customFormat="1" ht="11.4" x14ac:dyDescent="0.2"/>
    <row r="123" s="12" customFormat="1" ht="11.4" x14ac:dyDescent="0.2"/>
    <row r="124" s="12" customFormat="1" ht="11.4" x14ac:dyDescent="0.2"/>
    <row r="125" s="12" customFormat="1" ht="11.4" x14ac:dyDescent="0.2"/>
    <row r="126" s="12" customFormat="1" ht="11.4" x14ac:dyDescent="0.2"/>
    <row r="127" s="12" customFormat="1" ht="11.4" x14ac:dyDescent="0.2"/>
    <row r="128" s="12" customFormat="1" ht="11.4" x14ac:dyDescent="0.2"/>
    <row r="129" s="12" customFormat="1" ht="11.4" x14ac:dyDescent="0.2"/>
    <row r="130" s="12" customFormat="1" ht="11.4" x14ac:dyDescent="0.2"/>
    <row r="131" s="12" customFormat="1" ht="11.4" x14ac:dyDescent="0.2"/>
    <row r="132" s="12" customFormat="1" ht="11.4" x14ac:dyDescent="0.2"/>
    <row r="133" s="12" customFormat="1" ht="11.4" x14ac:dyDescent="0.2"/>
    <row r="134" s="12" customFormat="1" ht="11.4" x14ac:dyDescent="0.2"/>
    <row r="135" s="12" customFormat="1" ht="11.4" x14ac:dyDescent="0.2"/>
    <row r="136" s="12" customFormat="1" ht="11.4" x14ac:dyDescent="0.2"/>
    <row r="137" s="12" customFormat="1" ht="11.4" x14ac:dyDescent="0.2"/>
    <row r="138" s="12" customFormat="1" ht="11.4" x14ac:dyDescent="0.2"/>
    <row r="139" s="12" customFormat="1" ht="11.4" x14ac:dyDescent="0.2"/>
    <row r="140" s="12" customFormat="1" ht="11.4" x14ac:dyDescent="0.2"/>
    <row r="141" s="12" customFormat="1" ht="11.4" x14ac:dyDescent="0.2"/>
    <row r="142" s="12" customFormat="1" ht="11.4" x14ac:dyDescent="0.2"/>
    <row r="143" s="12" customFormat="1" ht="11.4" x14ac:dyDescent="0.2"/>
    <row r="144" s="12" customFormat="1" ht="11.4" x14ac:dyDescent="0.2"/>
    <row r="145" s="12" customFormat="1" ht="11.4" x14ac:dyDescent="0.2"/>
    <row r="146" s="12" customFormat="1" ht="11.4" x14ac:dyDescent="0.2"/>
    <row r="147" s="12" customFormat="1" ht="11.4" x14ac:dyDescent="0.2"/>
    <row r="148" s="12" customFormat="1" ht="11.4" x14ac:dyDescent="0.2"/>
    <row r="149" s="12" customFormat="1" ht="11.4" x14ac:dyDescent="0.2"/>
    <row r="150" s="12" customFormat="1" ht="11.4" x14ac:dyDescent="0.2"/>
    <row r="151" s="12" customFormat="1" ht="11.4" x14ac:dyDescent="0.2"/>
    <row r="152" s="12" customFormat="1" ht="11.4" x14ac:dyDescent="0.2"/>
    <row r="153" s="12" customFormat="1" ht="11.4" x14ac:dyDescent="0.2"/>
    <row r="154" s="12" customFormat="1" ht="11.4" x14ac:dyDescent="0.2"/>
    <row r="155" s="12" customFormat="1" ht="11.4" x14ac:dyDescent="0.2"/>
    <row r="156" s="12" customFormat="1" ht="11.4" x14ac:dyDescent="0.2"/>
    <row r="157" s="12" customFormat="1" ht="11.4" x14ac:dyDescent="0.2"/>
    <row r="158" s="12" customFormat="1" ht="11.4" x14ac:dyDescent="0.2"/>
    <row r="159" s="12" customFormat="1" ht="11.4" x14ac:dyDescent="0.2"/>
    <row r="160" s="12" customFormat="1" ht="11.4" x14ac:dyDescent="0.2"/>
    <row r="161" s="12" customFormat="1" ht="11.4" x14ac:dyDescent="0.2"/>
    <row r="162" s="12" customFormat="1" ht="11.4" x14ac:dyDescent="0.2"/>
    <row r="163" s="12" customFormat="1" ht="11.4" x14ac:dyDescent="0.2"/>
    <row r="164" s="12" customFormat="1" ht="11.4" x14ac:dyDescent="0.2"/>
    <row r="165" s="12" customFormat="1" ht="11.4" x14ac:dyDescent="0.2"/>
    <row r="166" s="12" customFormat="1" ht="11.4" x14ac:dyDescent="0.2"/>
    <row r="167" s="12" customFormat="1" ht="11.4" x14ac:dyDescent="0.2"/>
    <row r="168" s="12" customFormat="1" ht="11.4" x14ac:dyDescent="0.2"/>
    <row r="169" s="12" customFormat="1" ht="11.4" x14ac:dyDescent="0.2"/>
    <row r="170" s="12" customFormat="1" ht="11.4" x14ac:dyDescent="0.2"/>
    <row r="171" s="12" customFormat="1" ht="11.4" x14ac:dyDescent="0.2"/>
    <row r="172" s="12" customFormat="1" ht="11.4" x14ac:dyDescent="0.2"/>
    <row r="173" s="12" customFormat="1" ht="11.4" x14ac:dyDescent="0.2"/>
    <row r="174" s="12" customFormat="1" ht="11.4" x14ac:dyDescent="0.2"/>
    <row r="175" s="12" customFormat="1" ht="11.4" x14ac:dyDescent="0.2"/>
    <row r="176" s="12" customFormat="1" ht="11.4" x14ac:dyDescent="0.2"/>
    <row r="177" s="12" customFormat="1" ht="11.4" x14ac:dyDescent="0.2"/>
    <row r="178" s="12" customFormat="1" ht="11.4" x14ac:dyDescent="0.2"/>
    <row r="179" s="12" customFormat="1" ht="11.4" x14ac:dyDescent="0.2"/>
    <row r="180" s="12" customFormat="1" ht="11.4" x14ac:dyDescent="0.2"/>
    <row r="181" s="12" customFormat="1" ht="11.4" x14ac:dyDescent="0.2"/>
    <row r="182" s="12" customFormat="1" ht="11.4" x14ac:dyDescent="0.2"/>
    <row r="183" s="12" customFormat="1" ht="11.4" x14ac:dyDescent="0.2"/>
    <row r="184" s="12" customFormat="1" ht="11.4" x14ac:dyDescent="0.2"/>
    <row r="185" s="12" customFormat="1" ht="11.4" x14ac:dyDescent="0.2"/>
    <row r="186" s="12" customFormat="1" ht="11.4" x14ac:dyDescent="0.2"/>
    <row r="187" s="12" customFormat="1" ht="11.4" x14ac:dyDescent="0.2"/>
    <row r="188" s="12" customFormat="1" ht="11.4" x14ac:dyDescent="0.2"/>
    <row r="189" s="12" customFormat="1" ht="11.4" x14ac:dyDescent="0.2"/>
    <row r="190" s="12" customFormat="1" ht="11.4" x14ac:dyDescent="0.2"/>
    <row r="191" s="12" customFormat="1" ht="11.4" x14ac:dyDescent="0.2"/>
    <row r="192" s="12" customFormat="1" ht="11.4" x14ac:dyDescent="0.2"/>
    <row r="193" s="12" customFormat="1" ht="11.4" x14ac:dyDescent="0.2"/>
    <row r="194" s="12" customFormat="1" ht="11.4" x14ac:dyDescent="0.2"/>
    <row r="195" s="12" customFormat="1" ht="11.4" x14ac:dyDescent="0.2"/>
    <row r="196" s="12" customFormat="1" ht="11.4" x14ac:dyDescent="0.2"/>
    <row r="197" s="12" customFormat="1" ht="11.4" x14ac:dyDescent="0.2"/>
    <row r="198" s="12" customFormat="1" ht="11.4" x14ac:dyDescent="0.2"/>
    <row r="199" s="12" customFormat="1" ht="11.4" x14ac:dyDescent="0.2"/>
    <row r="200" s="12" customFormat="1" ht="11.4" x14ac:dyDescent="0.2"/>
    <row r="201" s="12" customFormat="1" ht="11.4" x14ac:dyDescent="0.2"/>
    <row r="202" s="12" customFormat="1" ht="11.4" x14ac:dyDescent="0.2"/>
    <row r="203" s="12" customFormat="1" ht="11.4" x14ac:dyDescent="0.2"/>
    <row r="204" s="12" customFormat="1" ht="11.4" x14ac:dyDescent="0.2"/>
    <row r="205" s="12" customFormat="1" ht="11.4" x14ac:dyDescent="0.2"/>
    <row r="206" s="12" customFormat="1" ht="11.4" x14ac:dyDescent="0.2"/>
    <row r="207" s="12" customFormat="1" ht="11.4" x14ac:dyDescent="0.2"/>
    <row r="208" s="12" customFormat="1" ht="11.4" x14ac:dyDescent="0.2"/>
    <row r="209" s="12" customFormat="1" ht="11.4" x14ac:dyDescent="0.2"/>
    <row r="210" s="12" customFormat="1" ht="11.4" x14ac:dyDescent="0.2"/>
    <row r="211" s="12" customFormat="1" ht="11.4" x14ac:dyDescent="0.2"/>
    <row r="212" s="12" customFormat="1" ht="11.4" x14ac:dyDescent="0.2"/>
    <row r="213" s="12" customFormat="1" ht="11.4" x14ac:dyDescent="0.2"/>
    <row r="214" s="12" customFormat="1" ht="11.4" x14ac:dyDescent="0.2"/>
    <row r="215" s="12" customFormat="1" ht="11.4" x14ac:dyDescent="0.2"/>
    <row r="216" s="12" customFormat="1" ht="11.4" x14ac:dyDescent="0.2"/>
    <row r="217" s="12" customFormat="1" ht="11.4" x14ac:dyDescent="0.2"/>
    <row r="218" s="12" customFormat="1" ht="11.4" x14ac:dyDescent="0.2"/>
    <row r="219" s="12" customFormat="1" ht="11.4" x14ac:dyDescent="0.2"/>
    <row r="220" s="12" customFormat="1" ht="11.4" x14ac:dyDescent="0.2"/>
    <row r="221" s="12" customFormat="1" ht="11.4" x14ac:dyDescent="0.2"/>
    <row r="222" s="12" customFormat="1" ht="11.4" x14ac:dyDescent="0.2"/>
    <row r="223" s="12" customFormat="1" ht="11.4" x14ac:dyDescent="0.2"/>
    <row r="224" s="12" customFormat="1" ht="11.4" x14ac:dyDescent="0.2"/>
    <row r="225" s="12" customFormat="1" ht="11.4" x14ac:dyDescent="0.2"/>
    <row r="226" s="12" customFormat="1" ht="11.4" x14ac:dyDescent="0.2"/>
    <row r="227" s="12" customFormat="1" ht="11.4" x14ac:dyDescent="0.2"/>
    <row r="228" s="12" customFormat="1" ht="11.4" x14ac:dyDescent="0.2"/>
    <row r="229" s="12" customFormat="1" ht="11.4" x14ac:dyDescent="0.2"/>
    <row r="230" s="12" customFormat="1" ht="11.4" x14ac:dyDescent="0.2"/>
    <row r="231" s="12" customFormat="1" ht="11.4" x14ac:dyDescent="0.2"/>
    <row r="232" s="12" customFormat="1" ht="11.4" x14ac:dyDescent="0.2"/>
    <row r="233" s="12" customFormat="1" ht="11.4" x14ac:dyDescent="0.2"/>
    <row r="234" s="12" customFormat="1" ht="11.4" x14ac:dyDescent="0.2"/>
    <row r="235" s="12" customFormat="1" ht="11.4" x14ac:dyDescent="0.2"/>
    <row r="236" s="12" customFormat="1" ht="11.4" x14ac:dyDescent="0.2"/>
    <row r="237" s="12" customFormat="1" ht="11.4" x14ac:dyDescent="0.2"/>
    <row r="238" s="12" customFormat="1" ht="11.4" x14ac:dyDescent="0.2"/>
    <row r="239" s="12" customFormat="1" ht="11.4" x14ac:dyDescent="0.2"/>
    <row r="240" s="12" customFormat="1" ht="11.4" x14ac:dyDescent="0.2"/>
    <row r="241" s="12" customFormat="1" ht="11.4" x14ac:dyDescent="0.2"/>
    <row r="242" s="12" customFormat="1" ht="11.4" x14ac:dyDescent="0.2"/>
    <row r="243" s="12" customFormat="1" ht="11.4" x14ac:dyDescent="0.2"/>
    <row r="244" s="12" customFormat="1" ht="11.4" x14ac:dyDescent="0.2"/>
    <row r="245" s="12" customFormat="1" ht="11.4" x14ac:dyDescent="0.2"/>
    <row r="246" s="12" customFormat="1" ht="11.4" x14ac:dyDescent="0.2"/>
    <row r="247" s="12" customFormat="1" ht="11.4" x14ac:dyDescent="0.2"/>
    <row r="248" s="12" customFormat="1" ht="11.4" x14ac:dyDescent="0.2"/>
    <row r="249" s="12" customFormat="1" ht="11.4" x14ac:dyDescent="0.2"/>
    <row r="250" s="12" customFormat="1" ht="11.4" x14ac:dyDescent="0.2"/>
    <row r="251" s="12" customFormat="1" ht="11.4" x14ac:dyDescent="0.2"/>
    <row r="252" s="12" customFormat="1" ht="11.4" x14ac:dyDescent="0.2"/>
    <row r="253" s="12" customFormat="1" ht="11.4" x14ac:dyDescent="0.2"/>
    <row r="254" s="12" customFormat="1" ht="11.4" x14ac:dyDescent="0.2"/>
    <row r="255" s="12" customFormat="1" ht="11.4" x14ac:dyDescent="0.2"/>
    <row r="256" s="12" customFormat="1" ht="11.4" x14ac:dyDescent="0.2"/>
    <row r="257" s="12" customFormat="1" ht="11.4" x14ac:dyDescent="0.2"/>
    <row r="258" s="12" customFormat="1" ht="11.4" x14ac:dyDescent="0.2"/>
    <row r="259" s="12" customFormat="1" ht="11.4" x14ac:dyDescent="0.2"/>
    <row r="260" s="12" customFormat="1" ht="11.4" x14ac:dyDescent="0.2"/>
    <row r="261" s="12" customFormat="1" ht="11.4" x14ac:dyDescent="0.2"/>
    <row r="262" s="12" customFormat="1" ht="11.4" x14ac:dyDescent="0.2"/>
    <row r="263" s="12" customFormat="1" ht="11.4" x14ac:dyDescent="0.2"/>
    <row r="264" s="12" customFormat="1" ht="11.4" x14ac:dyDescent="0.2"/>
    <row r="265" s="12" customFormat="1" ht="11.4" x14ac:dyDescent="0.2"/>
    <row r="266" s="12" customFormat="1" ht="11.4" x14ac:dyDescent="0.2"/>
    <row r="267" s="12" customFormat="1" ht="11.4" x14ac:dyDescent="0.2"/>
    <row r="268" s="12" customFormat="1" ht="11.4" x14ac:dyDescent="0.2"/>
    <row r="269" s="12" customFormat="1" ht="11.4" x14ac:dyDescent="0.2"/>
    <row r="270" s="12" customFormat="1" ht="11.4" x14ac:dyDescent="0.2"/>
    <row r="271" s="12" customFormat="1" ht="11.4" x14ac:dyDescent="0.2"/>
    <row r="272" s="12" customFormat="1" ht="11.4" x14ac:dyDescent="0.2"/>
    <row r="273" s="12" customFormat="1" ht="11.4" x14ac:dyDescent="0.2"/>
    <row r="274" s="12" customFormat="1" ht="11.4" x14ac:dyDescent="0.2"/>
    <row r="275" s="12" customFormat="1" ht="11.4" x14ac:dyDescent="0.2"/>
    <row r="276" s="12" customFormat="1" ht="11.4" x14ac:dyDescent="0.2"/>
    <row r="277" s="12" customFormat="1" ht="11.4" x14ac:dyDescent="0.2"/>
    <row r="278" s="12" customFormat="1" ht="11.4" x14ac:dyDescent="0.2"/>
    <row r="279" s="12" customFormat="1" ht="11.4" x14ac:dyDescent="0.2"/>
    <row r="280" s="12" customFormat="1" ht="11.4" x14ac:dyDescent="0.2"/>
    <row r="281" s="12" customFormat="1" ht="11.4" x14ac:dyDescent="0.2"/>
    <row r="282" s="12" customFormat="1" ht="11.4" x14ac:dyDescent="0.2"/>
    <row r="283" s="12" customFormat="1" ht="11.4" x14ac:dyDescent="0.2"/>
    <row r="284" s="12" customFormat="1" ht="11.4" x14ac:dyDescent="0.2"/>
    <row r="285" s="12" customFormat="1" ht="11.4" x14ac:dyDescent="0.2"/>
    <row r="286" s="12" customFormat="1" ht="11.4" x14ac:dyDescent="0.2"/>
    <row r="287" s="12" customFormat="1" ht="11.4" x14ac:dyDescent="0.2"/>
    <row r="288" s="12" customFormat="1" ht="11.4" x14ac:dyDescent="0.2"/>
    <row r="289" s="12" customFormat="1" ht="11.4" x14ac:dyDescent="0.2"/>
    <row r="290" s="12" customFormat="1" ht="11.4" x14ac:dyDescent="0.2"/>
    <row r="291" s="12" customFormat="1" ht="11.4" x14ac:dyDescent="0.2"/>
    <row r="292" s="12" customFormat="1" ht="11.4" x14ac:dyDescent="0.2"/>
    <row r="293" s="12" customFormat="1" ht="11.4" x14ac:dyDescent="0.2"/>
    <row r="294" s="12" customFormat="1" ht="11.4" x14ac:dyDescent="0.2"/>
    <row r="295" s="12" customFormat="1" ht="11.4" x14ac:dyDescent="0.2"/>
    <row r="296" s="12" customFormat="1" ht="11.4" x14ac:dyDescent="0.2"/>
    <row r="297" s="12" customFormat="1" ht="11.4" x14ac:dyDescent="0.2"/>
    <row r="298" s="12" customFormat="1" ht="11.4" x14ac:dyDescent="0.2"/>
    <row r="299" s="12" customFormat="1" ht="11.4" x14ac:dyDescent="0.2"/>
    <row r="300" s="12" customFormat="1" ht="11.4" x14ac:dyDescent="0.2"/>
    <row r="301" s="12" customFormat="1" ht="11.4" x14ac:dyDescent="0.2"/>
    <row r="302" s="12" customFormat="1" ht="11.4" x14ac:dyDescent="0.2"/>
    <row r="303" s="12" customFormat="1" ht="11.4" x14ac:dyDescent="0.2"/>
    <row r="304" s="12" customFormat="1" ht="11.4" x14ac:dyDescent="0.2"/>
    <row r="305" s="12" customFormat="1" ht="11.4" x14ac:dyDescent="0.2"/>
    <row r="306" s="12" customFormat="1" ht="11.4" x14ac:dyDescent="0.2"/>
    <row r="307" s="12" customFormat="1" ht="11.4" x14ac:dyDescent="0.2"/>
    <row r="308" s="12" customFormat="1" ht="11.4" x14ac:dyDescent="0.2"/>
    <row r="309" s="12" customFormat="1" ht="11.4" x14ac:dyDescent="0.2"/>
    <row r="310" s="12" customFormat="1" ht="11.4" x14ac:dyDescent="0.2"/>
    <row r="311" s="12" customFormat="1" ht="11.4" x14ac:dyDescent="0.2"/>
    <row r="312" s="12" customFormat="1" ht="11.4" x14ac:dyDescent="0.2"/>
    <row r="313" s="12" customFormat="1" ht="11.4" x14ac:dyDescent="0.2"/>
    <row r="314" s="12" customFormat="1" ht="11.4" x14ac:dyDescent="0.2"/>
    <row r="315" s="12" customFormat="1" ht="11.4" x14ac:dyDescent="0.2"/>
    <row r="316" s="12" customFormat="1" ht="11.4" x14ac:dyDescent="0.2"/>
    <row r="317" s="12" customFormat="1" ht="11.4" x14ac:dyDescent="0.2"/>
    <row r="318" s="12" customFormat="1" ht="11.4" x14ac:dyDescent="0.2"/>
    <row r="319" s="12" customFormat="1" ht="11.4" x14ac:dyDescent="0.2"/>
    <row r="320" s="12" customFormat="1" ht="11.4" x14ac:dyDescent="0.2"/>
    <row r="321" spans="2:8" s="12" customFormat="1" ht="11.4" x14ac:dyDescent="0.2"/>
    <row r="322" spans="2:8" s="12" customFormat="1" ht="11.4" x14ac:dyDescent="0.2"/>
    <row r="323" spans="2:8" s="12" customFormat="1" ht="11.4" x14ac:dyDescent="0.2"/>
    <row r="324" spans="2:8" s="12" customFormat="1" ht="11.4" x14ac:dyDescent="0.2"/>
    <row r="325" spans="2:8" s="12" customFormat="1" ht="11.4" x14ac:dyDescent="0.2"/>
    <row r="326" spans="2:8" s="12" customFormat="1" ht="11.4" x14ac:dyDescent="0.2"/>
    <row r="327" spans="2:8" s="12" customFormat="1" ht="11.4" x14ac:dyDescent="0.2"/>
    <row r="328" spans="2:8" s="12" customFormat="1" x14ac:dyDescent="0.25">
      <c r="B328"/>
      <c r="C328"/>
      <c r="D328"/>
      <c r="F328"/>
      <c r="G328"/>
      <c r="H328"/>
    </row>
    <row r="329" spans="2:8" s="12" customFormat="1" x14ac:dyDescent="0.25">
      <c r="B329"/>
      <c r="C329"/>
      <c r="D329"/>
      <c r="F329"/>
      <c r="G329"/>
      <c r="H329"/>
    </row>
  </sheetData>
  <mergeCells count="32">
    <mergeCell ref="BJ4:BL4"/>
    <mergeCell ref="AP4:AR4"/>
    <mergeCell ref="AT4:AV4"/>
    <mergeCell ref="AX4:AZ4"/>
    <mergeCell ref="BB4:BD4"/>
    <mergeCell ref="V2:X2"/>
    <mergeCell ref="Z2:AB2"/>
    <mergeCell ref="AD2:AF2"/>
    <mergeCell ref="AH2:AJ2"/>
    <mergeCell ref="BF4:BH4"/>
    <mergeCell ref="Z4:AB4"/>
    <mergeCell ref="AL4:AN4"/>
    <mergeCell ref="V4:X4"/>
    <mergeCell ref="AD4:AF4"/>
    <mergeCell ref="AH4:AJ4"/>
    <mergeCell ref="BF2:BH2"/>
    <mergeCell ref="B2:D2"/>
    <mergeCell ref="B4:D4"/>
    <mergeCell ref="BJ2:BL2"/>
    <mergeCell ref="AL2:AN2"/>
    <mergeCell ref="AP2:AR2"/>
    <mergeCell ref="AT2:AV2"/>
    <mergeCell ref="AX2:AZ2"/>
    <mergeCell ref="BB2:BD2"/>
    <mergeCell ref="F4:H4"/>
    <mergeCell ref="F2:H2"/>
    <mergeCell ref="J2:L2"/>
    <mergeCell ref="N2:P2"/>
    <mergeCell ref="R2:T2"/>
    <mergeCell ref="N4:P4"/>
    <mergeCell ref="R4:T4"/>
    <mergeCell ref="J4:L4"/>
  </mergeCells>
  <pageMargins left="1" right="1" top="1" bottom="1" header="0.5" footer="0.5"/>
  <pageSetup paperSize="9" orientation="portrait" r:id="rId1"/>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8610670DD1E724BA77EB10C3C5069F8" ma:contentTypeVersion="4" ma:contentTypeDescription="Ein neues Dokument erstellen." ma:contentTypeScope="" ma:versionID="708473d93d9f3ef6d2a63d2e0cbe29e2">
  <xsd:schema xmlns:xsd="http://www.w3.org/2001/XMLSchema" xmlns:xs="http://www.w3.org/2001/XMLSchema" xmlns:p="http://schemas.microsoft.com/office/2006/metadata/properties" xmlns:ns2="0a719837-4a29-4d8f-8dd8-6fe5700bea35" xmlns:ns3="7f69fd41-f3a0-4b35-9fa7-fdd813889fb4" targetNamespace="http://schemas.microsoft.com/office/2006/metadata/properties" ma:root="true" ma:fieldsID="1d5ad6b02bf448c097f33d27190635a9" ns2:_="" ns3:_="">
    <xsd:import namespace="0a719837-4a29-4d8f-8dd8-6fe5700bea35"/>
    <xsd:import namespace="7f69fd41-f3a0-4b35-9fa7-fdd813889f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19837-4a29-4d8f-8dd8-6fe5700bea35"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9fd41-f3a0-4b35-9fa7-fdd813889fb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SharedWithDetails xmlns="0a719837-4a29-4d8f-8dd8-6fe5700bea35" xsi:nil="true"/>
    <SharedWithUsers xmlns="0a719837-4a29-4d8f-8dd8-6fe5700bea35">
      <UserInfo>
        <DisplayName/>
        <AccountId xsi:nil="true"/>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5F1944-6D90-4471-AA9E-34F843A5E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19837-4a29-4d8f-8dd8-6fe5700bea35"/>
    <ds:schemaRef ds:uri="7f69fd41-f3a0-4b35-9fa7-fdd813889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9D3000-EB33-484A-B3F6-F8384FDE2CAD}">
  <ds:schemaRefs>
    <ds:schemaRef ds:uri="http://schemas.openxmlformats.org/package/2006/metadata/core-properties"/>
    <ds:schemaRef ds:uri="http://purl.org/dc/dcmitype/"/>
    <ds:schemaRef ds:uri="http://purl.org/dc/terms/"/>
    <ds:schemaRef ds:uri="http://purl.org/dc/elements/1.1/"/>
    <ds:schemaRef ds:uri="http://www.w3.org/XML/1998/namespace"/>
    <ds:schemaRef ds:uri="http://schemas.microsoft.com/office/infopath/2007/PartnerControls"/>
    <ds:schemaRef ds:uri="http://schemas.microsoft.com/office/2006/documentManagement/types"/>
    <ds:schemaRef ds:uri="7f69fd41-f3a0-4b35-9fa7-fdd813889fb4"/>
    <ds:schemaRef ds:uri="0a719837-4a29-4d8f-8dd8-6fe5700bea35"/>
    <ds:schemaRef ds:uri="http://schemas.microsoft.com/office/2006/metadata/properties"/>
  </ds:schemaRefs>
</ds:datastoreItem>
</file>

<file path=customXml/itemProps3.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4.xml><?xml version="1.0" encoding="utf-8"?>
<ds:datastoreItem xmlns:ds="http://schemas.openxmlformats.org/officeDocument/2006/customXml" ds:itemID="{3C484CAC-CFA3-4AAD-B6CE-1570B35EA4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Übersicht</vt:lpstr>
      <vt:lpstr>Unfall Total</vt:lpstr>
      <vt:lpstr>Einzelunfall</vt:lpstr>
      <vt:lpstr>Oblig. Berufs- und Nichtberuf.</vt:lpstr>
      <vt:lpstr>Freiwillige UVG-Vers.</vt:lpstr>
      <vt:lpstr>UVG-Zusatzversicherung</vt:lpstr>
      <vt:lpstr>Motorfahrzeuginsassen-Unfallver</vt:lpstr>
      <vt:lpstr>Übrige Kollektivunfallver</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Schädler</dc:creator>
  <cp:lastModifiedBy>Christine</cp:lastModifiedBy>
  <cp:lastPrinted>2016-06-09T13:04:07Z</cp:lastPrinted>
  <dcterms:created xsi:type="dcterms:W3CDTF">2006-03-09T13:15:43Z</dcterms:created>
  <dcterms:modified xsi:type="dcterms:W3CDTF">2017-12-01T08:57:07Z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0x010100E8610670DD1E724BA77EB10C3C5069F8</vt:lpwstr>
  </property>
  <property fmtid="{D5CDD505-2E9C-101B-9397-08002B2CF9AE}" pid="3" name="FileLeafRef">
    <vt:lpwstr>S5-unfallversicherung_marktanteil.xlsx</vt:lpwstr>
  </property>
</Properties>
</file>